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요양원 예산\2026 예산서\더안심요양원 횡성 15인\"/>
    </mc:Choice>
  </mc:AlternateContent>
  <xr:revisionPtr revIDLastSave="0" documentId="13_ncr:1_{611EE7AB-7467-400D-A565-EAEE4C0C0F48}" xr6:coauthVersionLast="47" xr6:coauthVersionMax="47" xr10:uidLastSave="{00000000-0000-0000-0000-000000000000}"/>
  <bookViews>
    <workbookView xWindow="-28920" yWindow="-120" windowWidth="29040" windowHeight="15840" tabRatio="761" xr2:uid="{00000000-000D-0000-FFFF-FFFF00000000}"/>
  </bookViews>
  <sheets>
    <sheet name="총괄" sheetId="12" r:id="rId1"/>
    <sheet name="예산총칙" sheetId="13" r:id="rId2"/>
    <sheet name="세입안" sheetId="10" r:id="rId3"/>
    <sheet name="세출안" sheetId="11" r:id="rId4"/>
    <sheet name="Sheet1" sheetId="14" r:id="rId5"/>
  </sheets>
  <definedNames>
    <definedName name="_xlnm.Print_Area" localSheetId="2">세입안!$B$1:$R$78</definedName>
    <definedName name="_xlnm.Print_Area" localSheetId="3">세출안!$B$1:$R$70</definedName>
    <definedName name="_xlnm.Print_Area" localSheetId="1">예산총칙!$A$1:$C$39</definedName>
    <definedName name="_xlnm.Print_Area" localSheetId="0">총괄!$A$1:$F$7</definedName>
  </definedNames>
  <calcPr calcId="191029"/>
</workbook>
</file>

<file path=xl/calcChain.xml><?xml version="1.0" encoding="utf-8"?>
<calcChain xmlns="http://schemas.openxmlformats.org/spreadsheetml/2006/main">
  <c r="I15" i="11" l="1"/>
  <c r="I51" i="10"/>
  <c r="I50" i="10"/>
  <c r="I49" i="10"/>
  <c r="I48" i="10"/>
  <c r="I47" i="10"/>
  <c r="I45" i="10"/>
  <c r="I44" i="10"/>
  <c r="I43" i="10"/>
  <c r="I42" i="10"/>
  <c r="I41" i="10"/>
  <c r="I20" i="10"/>
  <c r="I19" i="10"/>
  <c r="I18" i="10"/>
  <c r="I17" i="10"/>
  <c r="I16" i="10"/>
  <c r="I14" i="10"/>
  <c r="I13" i="10"/>
  <c r="I12" i="10"/>
  <c r="I11" i="10"/>
  <c r="I10" i="10"/>
  <c r="S6" i="11"/>
  <c r="Q49" i="11"/>
  <c r="S10" i="11"/>
  <c r="H63" i="11"/>
  <c r="H62" i="11"/>
  <c r="G63" i="10"/>
  <c r="H63" i="10"/>
  <c r="Q39" i="11"/>
  <c r="Q23" i="10"/>
  <c r="S26" i="10"/>
  <c r="Q6" i="11"/>
  <c r="Q9" i="11"/>
  <c r="P8" i="14"/>
  <c r="P7" i="14"/>
  <c r="P6" i="14"/>
  <c r="O8" i="14"/>
  <c r="O7" i="14"/>
  <c r="O6" i="14"/>
  <c r="M8" i="14"/>
  <c r="M7" i="14"/>
  <c r="M6" i="14"/>
  <c r="L8" i="14"/>
  <c r="L7" i="14"/>
  <c r="L6" i="14"/>
  <c r="J8" i="14"/>
  <c r="J7" i="14"/>
  <c r="J6" i="14"/>
  <c r="I8" i="14"/>
  <c r="I7" i="14"/>
  <c r="I6" i="14"/>
  <c r="Q62" i="10" l="1"/>
  <c r="Q61" i="10"/>
  <c r="Q60" i="10"/>
  <c r="Q59" i="10"/>
  <c r="Q58" i="10"/>
  <c r="Q57" i="10"/>
  <c r="Q56" i="10"/>
  <c r="Q55" i="10"/>
  <c r="Q54" i="10"/>
  <c r="Q53" i="10"/>
  <c r="K52" i="10"/>
  <c r="Q52" i="10" s="1"/>
  <c r="K51" i="10"/>
  <c r="Q51" i="10" s="1"/>
  <c r="K50" i="10"/>
  <c r="Q50" i="10" s="1"/>
  <c r="K49" i="10"/>
  <c r="Q49" i="10" s="1"/>
  <c r="K48" i="10"/>
  <c r="Q48" i="10" s="1"/>
  <c r="Q47" i="10"/>
  <c r="K47" i="10"/>
  <c r="K46" i="10"/>
  <c r="Q46" i="10" s="1"/>
  <c r="Q45" i="10"/>
  <c r="K45" i="10"/>
  <c r="K44" i="10"/>
  <c r="Q44" i="10" s="1"/>
  <c r="Q43" i="10"/>
  <c r="K42" i="10"/>
  <c r="Q42" i="10" s="1"/>
  <c r="K41" i="10"/>
  <c r="Q41" i="10" s="1"/>
  <c r="Q40" i="10"/>
  <c r="K39" i="10"/>
  <c r="Q39" i="10" s="1"/>
  <c r="K38" i="10"/>
  <c r="Q38" i="10" s="1"/>
  <c r="K37" i="10"/>
  <c r="Q37" i="10" s="1"/>
  <c r="K36" i="10"/>
  <c r="Q36" i="10" s="1"/>
  <c r="K35" i="10"/>
  <c r="Q35" i="10" s="1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Q4" i="10"/>
  <c r="Q50" i="11" l="1"/>
  <c r="Q48" i="11" l="1"/>
  <c r="G48" i="11" l="1"/>
  <c r="H48" i="11"/>
  <c r="Q11" i="11"/>
  <c r="G69" i="10" l="1"/>
  <c r="Q30" i="11"/>
  <c r="Q45" i="11"/>
  <c r="Q61" i="11"/>
  <c r="Q60" i="11"/>
  <c r="Q58" i="11" l="1"/>
  <c r="G58" i="11" s="1"/>
  <c r="Q56" i="11"/>
  <c r="G56" i="11" s="1"/>
  <c r="H56" i="11" s="1"/>
  <c r="Q55" i="11"/>
  <c r="G55" i="11" s="1"/>
  <c r="H55" i="11" s="1"/>
  <c r="Q54" i="11"/>
  <c r="G54" i="11" s="1"/>
  <c r="H54" i="11" s="1"/>
  <c r="Q53" i="11"/>
  <c r="G53" i="11" s="1"/>
  <c r="H53" i="11" s="1"/>
  <c r="Q52" i="11"/>
  <c r="G52" i="11" s="1"/>
  <c r="H52" i="11" s="1"/>
  <c r="Q51" i="11"/>
  <c r="G51" i="11" s="1"/>
  <c r="H51" i="11" s="1"/>
  <c r="G61" i="10"/>
  <c r="H61" i="10" s="1"/>
  <c r="G60" i="10"/>
  <c r="H60" i="10" s="1"/>
  <c r="Q29" i="10"/>
  <c r="G29" i="10" s="1"/>
  <c r="H29" i="10" s="1"/>
  <c r="Q30" i="10"/>
  <c r="G30" i="10"/>
  <c r="H30" i="10" s="1"/>
  <c r="Q31" i="10"/>
  <c r="G31" i="10" s="1"/>
  <c r="Q22" i="10"/>
  <c r="G22" i="10" s="1"/>
  <c r="Q24" i="10"/>
  <c r="G24" i="10" s="1"/>
  <c r="H24" i="10" s="1"/>
  <c r="Q25" i="10"/>
  <c r="G25" i="10" s="1"/>
  <c r="H25" i="10" s="1"/>
  <c r="Q68" i="11"/>
  <c r="G68" i="11" s="1"/>
  <c r="H68" i="11" s="1"/>
  <c r="Q67" i="11"/>
  <c r="G67" i="11" s="1"/>
  <c r="Q59" i="11"/>
  <c r="G59" i="11" s="1"/>
  <c r="R25" i="11"/>
  <c r="R24" i="11"/>
  <c r="R23" i="11"/>
  <c r="R22" i="11"/>
  <c r="R21" i="11"/>
  <c r="K25" i="11"/>
  <c r="K24" i="11"/>
  <c r="K23" i="11"/>
  <c r="K22" i="11"/>
  <c r="K21" i="11"/>
  <c r="Q10" i="11"/>
  <c r="G77" i="10"/>
  <c r="H77" i="10" s="1"/>
  <c r="G76" i="10"/>
  <c r="H76" i="10" s="1"/>
  <c r="G72" i="10"/>
  <c r="G71" i="10"/>
  <c r="H71" i="10" s="1"/>
  <c r="G70" i="10"/>
  <c r="H70" i="10" s="1"/>
  <c r="G68" i="10"/>
  <c r="H68" i="10" s="1"/>
  <c r="G66" i="10"/>
  <c r="H66" i="10" s="1"/>
  <c r="G65" i="10"/>
  <c r="G64" i="10"/>
  <c r="H64" i="10" s="1"/>
  <c r="G34" i="10"/>
  <c r="H34" i="10" s="1"/>
  <c r="G33" i="10"/>
  <c r="G28" i="10"/>
  <c r="G27" i="10"/>
  <c r="C10" i="13" s="1"/>
  <c r="I24" i="11" l="1"/>
  <c r="I25" i="11" s="1"/>
  <c r="H58" i="11"/>
  <c r="H67" i="11"/>
  <c r="C32" i="13"/>
  <c r="C17" i="13"/>
  <c r="H22" i="10"/>
  <c r="H27" i="10"/>
  <c r="C15" i="13"/>
  <c r="H28" i="10"/>
  <c r="C11" i="13"/>
  <c r="H33" i="10"/>
  <c r="C13" i="13"/>
  <c r="H31" i="10"/>
  <c r="H59" i="11"/>
  <c r="C27" i="13"/>
  <c r="C25" i="13"/>
  <c r="H72" i="10"/>
  <c r="H65" i="10"/>
  <c r="Q47" i="11"/>
  <c r="G47" i="11" s="1"/>
  <c r="Q57" i="11"/>
  <c r="Q36" i="11"/>
  <c r="Q37" i="11"/>
  <c r="Q38" i="11"/>
  <c r="Q40" i="11"/>
  <c r="Q31" i="11"/>
  <c r="Q32" i="11"/>
  <c r="Q33" i="11"/>
  <c r="Q34" i="11"/>
  <c r="Q32" i="10"/>
  <c r="G32" i="10" s="1"/>
  <c r="H32" i="10" s="1"/>
  <c r="Q63" i="11"/>
  <c r="Q64" i="11"/>
  <c r="I2" i="11"/>
  <c r="G2" i="11"/>
  <c r="H2" i="11"/>
  <c r="F2" i="11"/>
  <c r="Q25" i="11" l="1"/>
  <c r="Q24" i="11"/>
  <c r="C12" i="13"/>
  <c r="S35" i="10"/>
  <c r="G31" i="11"/>
  <c r="G64" i="11"/>
  <c r="H64" i="11" s="1"/>
  <c r="G63" i="11"/>
  <c r="C30" i="13" s="1"/>
  <c r="B36" i="13" s="1"/>
  <c r="F69" i="11"/>
  <c r="F44" i="11"/>
  <c r="F29" i="11"/>
  <c r="G61" i="11" l="1"/>
  <c r="H61" i="11" l="1"/>
  <c r="Q62" i="11"/>
  <c r="G62" i="11" s="1"/>
  <c r="G57" i="11"/>
  <c r="C26" i="13" s="1"/>
  <c r="G60" i="11"/>
  <c r="H60" i="11" s="1"/>
  <c r="C28" i="13" l="1"/>
  <c r="C29" i="13"/>
  <c r="S4" i="10"/>
  <c r="G75" i="10" l="1"/>
  <c r="H75" i="10" s="1"/>
  <c r="Q27" i="11" l="1"/>
  <c r="G35" i="10" l="1"/>
  <c r="H35" i="10" l="1"/>
  <c r="Q12" i="11"/>
  <c r="G12" i="11" s="1"/>
  <c r="Q5" i="11"/>
  <c r="Q7" i="11"/>
  <c r="Q8" i="11"/>
  <c r="H12" i="11" l="1"/>
  <c r="Q4" i="11"/>
  <c r="G62" i="10" l="1"/>
  <c r="C14" i="13" s="1"/>
  <c r="H62" i="10" l="1"/>
  <c r="Q66" i="11"/>
  <c r="G66" i="11" s="1"/>
  <c r="H66" i="11" s="1"/>
  <c r="Q65" i="11"/>
  <c r="G65" i="11" s="1"/>
  <c r="H57" i="11"/>
  <c r="Q42" i="11"/>
  <c r="G42" i="11" s="1"/>
  <c r="H42" i="11" s="1"/>
  <c r="Q13" i="11"/>
  <c r="G13" i="11" s="1"/>
  <c r="H13" i="11" s="1"/>
  <c r="G11" i="11"/>
  <c r="H11" i="11" s="1"/>
  <c r="Q74" i="10"/>
  <c r="G74" i="10" s="1"/>
  <c r="H74" i="10" s="1"/>
  <c r="G67" i="10"/>
  <c r="H69" i="10"/>
  <c r="Q26" i="10"/>
  <c r="G26" i="10" s="1"/>
  <c r="G4" i="10"/>
  <c r="H65" i="11" l="1"/>
  <c r="C31" i="13"/>
  <c r="H26" i="10"/>
  <c r="C9" i="13"/>
  <c r="H67" i="10"/>
  <c r="C16" i="13"/>
  <c r="H4" i="10"/>
  <c r="G73" i="10"/>
  <c r="C18" i="13" s="1"/>
  <c r="C8" i="13" l="1"/>
  <c r="F78" i="10"/>
  <c r="H73" i="10"/>
  <c r="Q35" i="11"/>
  <c r="G35" i="11" s="1"/>
  <c r="F70" i="11" l="1"/>
  <c r="H47" i="11" l="1"/>
  <c r="Q46" i="11"/>
  <c r="G46" i="11" s="1"/>
  <c r="H46" i="11" s="1"/>
  <c r="G45" i="11"/>
  <c r="Q43" i="11"/>
  <c r="G43" i="11" s="1"/>
  <c r="Q41" i="11"/>
  <c r="G30" i="11"/>
  <c r="Q28" i="11"/>
  <c r="G27" i="11"/>
  <c r="H27" i="11" s="1"/>
  <c r="Q26" i="11"/>
  <c r="G26" i="11" s="1"/>
  <c r="G69" i="11" l="1"/>
  <c r="S69" i="11"/>
  <c r="H30" i="11"/>
  <c r="H43" i="11"/>
  <c r="H45" i="11"/>
  <c r="C24" i="13"/>
  <c r="H31" i="11"/>
  <c r="G78" i="10"/>
  <c r="G8" i="11"/>
  <c r="I21" i="11" s="1"/>
  <c r="G4" i="11"/>
  <c r="G28" i="11"/>
  <c r="H28" i="11" s="1"/>
  <c r="G41" i="11"/>
  <c r="S19" i="11" s="1"/>
  <c r="H35" i="11"/>
  <c r="H26" i="11"/>
  <c r="S44" i="11" l="1"/>
  <c r="G44" i="11"/>
  <c r="H44" i="11" s="1"/>
  <c r="I14" i="11"/>
  <c r="Q14" i="11" s="1"/>
  <c r="G14" i="11" s="1"/>
  <c r="I16" i="11"/>
  <c r="I18" i="11"/>
  <c r="I19" i="11"/>
  <c r="Q19" i="11" s="1"/>
  <c r="I20" i="11"/>
  <c r="Q20" i="11" s="1"/>
  <c r="I23" i="11"/>
  <c r="Q23" i="11" s="1"/>
  <c r="Q21" i="11"/>
  <c r="H41" i="11"/>
  <c r="H78" i="10"/>
  <c r="H4" i="11"/>
  <c r="H69" i="11"/>
  <c r="H8" i="11"/>
  <c r="Q15" i="11"/>
  <c r="G15" i="11" s="1"/>
  <c r="H15" i="11" s="1"/>
  <c r="A6" i="12"/>
  <c r="B2" i="12" s="1"/>
  <c r="I22" i="11" l="1"/>
  <c r="Q22" i="11" s="1"/>
  <c r="G21" i="11" s="1"/>
  <c r="H14" i="11"/>
  <c r="Q16" i="11"/>
  <c r="I17" i="11" s="1"/>
  <c r="Q18" i="11"/>
  <c r="H21" i="11" l="1"/>
  <c r="Q17" i="11"/>
  <c r="G16" i="11" s="1"/>
  <c r="S29" i="11" s="1"/>
  <c r="S70" i="11" s="1"/>
  <c r="G29" i="11" l="1"/>
  <c r="G70" i="11" s="1"/>
  <c r="F7" i="12"/>
  <c r="S18" i="11"/>
  <c r="S20" i="11" s="1"/>
  <c r="H16" i="11"/>
  <c r="H29" i="11" l="1"/>
  <c r="C23" i="13"/>
  <c r="B6" i="12"/>
  <c r="C22" i="13" l="1"/>
  <c r="E22" i="13" s="1"/>
  <c r="E2" i="12"/>
  <c r="G71" i="11"/>
  <c r="H70" i="11"/>
  <c r="H73" i="11" l="1"/>
  <c r="R73" i="11"/>
  <c r="F6" i="12"/>
</calcChain>
</file>

<file path=xl/sharedStrings.xml><?xml version="1.0" encoding="utf-8"?>
<sst xmlns="http://schemas.openxmlformats.org/spreadsheetml/2006/main" count="893" uniqueCount="337">
  <si>
    <t>과                         목</t>
  </si>
  <si>
    <t>관</t>
  </si>
  <si>
    <t>항</t>
  </si>
  <si>
    <t>목</t>
  </si>
  <si>
    <t>세목</t>
  </si>
  <si>
    <t>이월금</t>
  </si>
  <si>
    <t>잡수입</t>
  </si>
  <si>
    <t>세 입 계</t>
  </si>
  <si>
    <t>급여</t>
  </si>
  <si>
    <t>과년도수입</t>
    <phoneticPr fontId="1" type="noConversion"/>
  </si>
  <si>
    <t>보조금수입</t>
    <phoneticPr fontId="1" type="noConversion"/>
  </si>
  <si>
    <t>후원금수입</t>
    <phoneticPr fontId="1" type="noConversion"/>
  </si>
  <si>
    <t>지정후원금</t>
    <phoneticPr fontId="1" type="noConversion"/>
  </si>
  <si>
    <t>비지정후원금</t>
    <phoneticPr fontId="1" type="noConversion"/>
  </si>
  <si>
    <t>장기요양급여수입</t>
    <phoneticPr fontId="1" type="noConversion"/>
  </si>
  <si>
    <t>차입금</t>
    <phoneticPr fontId="1" type="noConversion"/>
  </si>
  <si>
    <t>기타차입금</t>
    <phoneticPr fontId="1" type="noConversion"/>
  </si>
  <si>
    <t>전입금</t>
    <phoneticPr fontId="1" type="noConversion"/>
  </si>
  <si>
    <t>본인부담금 수입</t>
    <phoneticPr fontId="1" type="noConversion"/>
  </si>
  <si>
    <t>기관운영비</t>
    <phoneticPr fontId="1" type="noConversion"/>
  </si>
  <si>
    <t>회의비</t>
    <phoneticPr fontId="1" type="noConversion"/>
  </si>
  <si>
    <t xml:space="preserve"> 운영비</t>
    <phoneticPr fontId="1" type="noConversion"/>
  </si>
  <si>
    <t>여비</t>
    <phoneticPr fontId="1" type="noConversion"/>
  </si>
  <si>
    <t>기타운영비</t>
    <phoneticPr fontId="1" type="noConversion"/>
  </si>
  <si>
    <t>시설비</t>
    <phoneticPr fontId="1" type="noConversion"/>
  </si>
  <si>
    <t>시설장비유지비</t>
    <phoneticPr fontId="1" type="noConversion"/>
  </si>
  <si>
    <t>*</t>
    <phoneticPr fontId="1" type="noConversion"/>
  </si>
  <si>
    <t>명</t>
    <phoneticPr fontId="1" type="noConversion"/>
  </si>
  <si>
    <t>=</t>
    <phoneticPr fontId="1" type="noConversion"/>
  </si>
  <si>
    <t>월</t>
    <phoneticPr fontId="1" type="noConversion"/>
  </si>
  <si>
    <t>사회복지사</t>
    <phoneticPr fontId="1" type="noConversion"/>
  </si>
  <si>
    <t>회</t>
    <phoneticPr fontId="1" type="noConversion"/>
  </si>
  <si>
    <t>%</t>
    <phoneticPr fontId="1" type="noConversion"/>
  </si>
  <si>
    <t>사무비</t>
    <phoneticPr fontId="1" type="noConversion"/>
  </si>
  <si>
    <t>인건비</t>
    <phoneticPr fontId="1" type="noConversion"/>
  </si>
  <si>
    <t>업무추진비</t>
    <phoneticPr fontId="1" type="noConversion"/>
  </si>
  <si>
    <t>직책보조비</t>
    <phoneticPr fontId="1" type="noConversion"/>
  </si>
  <si>
    <t>수용비및수수료</t>
    <phoneticPr fontId="1" type="noConversion"/>
  </si>
  <si>
    <t>차량비</t>
    <phoneticPr fontId="1" type="noConversion"/>
  </si>
  <si>
    <t>자산취득비</t>
    <phoneticPr fontId="1" type="noConversion"/>
  </si>
  <si>
    <t>과년도지출</t>
    <phoneticPr fontId="1" type="noConversion"/>
  </si>
  <si>
    <t>부채상환금</t>
    <phoneticPr fontId="1" type="noConversion"/>
  </si>
  <si>
    <t>원금상환금</t>
    <phoneticPr fontId="1" type="noConversion"/>
  </si>
  <si>
    <t>이자지불금</t>
    <phoneticPr fontId="1" type="noConversion"/>
  </si>
  <si>
    <t>잡지출</t>
    <phoneticPr fontId="1" type="noConversion"/>
  </si>
  <si>
    <t>예비비</t>
    <phoneticPr fontId="1" type="noConversion"/>
  </si>
  <si>
    <t>운영충당적립금</t>
    <phoneticPr fontId="1" type="noConversion"/>
  </si>
  <si>
    <t>환경개선준비금</t>
    <phoneticPr fontId="1" type="noConversion"/>
  </si>
  <si>
    <t>과년도
지출</t>
    <phoneticPr fontId="1" type="noConversion"/>
  </si>
  <si>
    <t>요양급여</t>
    <phoneticPr fontId="1" type="noConversion"/>
  </si>
  <si>
    <t>사업수입</t>
    <phoneticPr fontId="1" type="noConversion"/>
  </si>
  <si>
    <t>수익사업수입</t>
    <phoneticPr fontId="1" type="noConversion"/>
  </si>
  <si>
    <t>계</t>
    <phoneticPr fontId="1" type="noConversion"/>
  </si>
  <si>
    <t>자산취득비</t>
    <phoneticPr fontId="1" type="noConversion"/>
  </si>
  <si>
    <t>장기요양보험</t>
    <phoneticPr fontId="1" type="noConversion"/>
  </si>
  <si>
    <t>국민연금</t>
    <phoneticPr fontId="1" type="noConversion"/>
  </si>
  <si>
    <t>고용보험</t>
    <phoneticPr fontId="1" type="noConversion"/>
  </si>
  <si>
    <t>산재보험</t>
    <phoneticPr fontId="1" type="noConversion"/>
  </si>
  <si>
    <t>전년도이월금</t>
    <phoneticPr fontId="1" type="noConversion"/>
  </si>
  <si>
    <t>불용품매각대</t>
    <phoneticPr fontId="1" type="noConversion"/>
  </si>
  <si>
    <t>불용품매각대</t>
    <phoneticPr fontId="1" type="noConversion"/>
  </si>
  <si>
    <t>기타예금이자수입</t>
    <phoneticPr fontId="1" type="noConversion"/>
  </si>
  <si>
    <t>기타잡수입</t>
    <phoneticPr fontId="1" type="noConversion"/>
  </si>
  <si>
    <t>전출금</t>
    <phoneticPr fontId="1" type="noConversion"/>
  </si>
  <si>
    <t>세      입</t>
    <phoneticPr fontId="1" type="noConversion"/>
  </si>
  <si>
    <t>세      출</t>
    <phoneticPr fontId="1" type="noConversion"/>
  </si>
  <si>
    <t>잔      액</t>
    <phoneticPr fontId="1" type="noConversion"/>
  </si>
  <si>
    <t>세출총액은</t>
    <phoneticPr fontId="1" type="noConversion"/>
  </si>
  <si>
    <t>원으로 정한다.</t>
    <phoneticPr fontId="1" type="noConversion"/>
  </si>
  <si>
    <t>원 이며,</t>
    <phoneticPr fontId="1" type="noConversion"/>
  </si>
  <si>
    <t>(단위:원)</t>
    <phoneticPr fontId="1" type="noConversion"/>
  </si>
  <si>
    <t>제2조. 세입과 세출의 세부 내역은 산출내역과 같다.</t>
    <phoneticPr fontId="1" type="noConversion"/>
  </si>
  <si>
    <t>요양보호사</t>
    <phoneticPr fontId="1" type="noConversion"/>
  </si>
  <si>
    <t xml:space="preserve"> </t>
    <phoneticPr fontId="1" type="noConversion"/>
  </si>
  <si>
    <t>입소자(이용자)
부담금수입</t>
    <phoneticPr fontId="1" type="noConversion"/>
  </si>
  <si>
    <t>입소(이용)
비용수입</t>
    <phoneticPr fontId="1" type="noConversion"/>
  </si>
  <si>
    <t>명</t>
    <phoneticPr fontId="1" type="noConversion"/>
  </si>
  <si>
    <t>월</t>
  </si>
  <si>
    <t>월</t>
    <phoneticPr fontId="1" type="noConversion"/>
  </si>
  <si>
    <t>*</t>
    <phoneticPr fontId="1" type="noConversion"/>
  </si>
  <si>
    <t>사업수입</t>
    <phoneticPr fontId="1" type="noConversion"/>
  </si>
  <si>
    <t>법인전입금</t>
    <phoneticPr fontId="1" type="noConversion"/>
  </si>
  <si>
    <t>금융기관차입금</t>
    <phoneticPr fontId="1" type="noConversion"/>
  </si>
  <si>
    <t>법인전입급
(후원금)</t>
    <phoneticPr fontId="1" type="noConversion"/>
  </si>
  <si>
    <t>기타전입금</t>
    <phoneticPr fontId="1" type="noConversion"/>
  </si>
  <si>
    <t>기타전입금
(후원금)</t>
    <phoneticPr fontId="1" type="noConversion"/>
  </si>
  <si>
    <t>전년도이월금
(후원금)</t>
    <phoneticPr fontId="1" type="noConversion"/>
  </si>
  <si>
    <t>전년도이월금
(식재료비)</t>
    <phoneticPr fontId="1" type="noConversion"/>
  </si>
  <si>
    <t>직원식재료비수입</t>
    <phoneticPr fontId="1" type="noConversion"/>
  </si>
  <si>
    <t>적립금 및 
준비금
(특별회계)</t>
    <phoneticPr fontId="1" type="noConversion"/>
  </si>
  <si>
    <t>운영충당적립금 및  환경개선준비금</t>
    <phoneticPr fontId="1" type="noConversion"/>
  </si>
  <si>
    <t>운영충당적립금</t>
    <phoneticPr fontId="1" type="noConversion"/>
  </si>
  <si>
    <t>식</t>
    <phoneticPr fontId="1" type="noConversion"/>
  </si>
  <si>
    <t>각종수당</t>
    <phoneticPr fontId="1" type="noConversion"/>
  </si>
  <si>
    <t>공공요금 및
제세공과금</t>
    <phoneticPr fontId="1" type="noConversion"/>
  </si>
  <si>
    <t>임차료</t>
    <phoneticPr fontId="1" type="noConversion"/>
  </si>
  <si>
    <t>기타전출금</t>
    <phoneticPr fontId="1" type="noConversion"/>
  </si>
  <si>
    <t>상환금</t>
    <phoneticPr fontId="1" type="noConversion"/>
  </si>
  <si>
    <t>예비비 및 기타</t>
    <phoneticPr fontId="1" type="noConversion"/>
  </si>
  <si>
    <t>반환금</t>
    <phoneticPr fontId="1" type="noConversion"/>
  </si>
  <si>
    <t>적립금 및 
준비금</t>
    <phoneticPr fontId="1" type="noConversion"/>
  </si>
  <si>
    <t>운영충당적립금 및 환경개선준비금</t>
    <phoneticPr fontId="1" type="noConversion"/>
  </si>
  <si>
    <t>적립금 및 
준비금지출
(특별회계)</t>
    <phoneticPr fontId="1" type="noConversion"/>
  </si>
  <si>
    <t>운영충당적립금 지출 및 환경개선준비금 지출</t>
    <phoneticPr fontId="1" type="noConversion"/>
  </si>
  <si>
    <t>구좌</t>
    <phoneticPr fontId="1" type="noConversion"/>
  </si>
  <si>
    <t>계</t>
    <phoneticPr fontId="1" type="noConversion"/>
  </si>
  <si>
    <t>퇴직금 및 
퇴직적립금</t>
    <phoneticPr fontId="1" type="noConversion"/>
  </si>
  <si>
    <t>시설환경개선
준비금</t>
    <phoneticPr fontId="1" type="noConversion"/>
  </si>
  <si>
    <t>운영충당적립금 
지출</t>
    <phoneticPr fontId="1" type="noConversion"/>
  </si>
  <si>
    <t>시설환경개선
준비금 지출</t>
    <phoneticPr fontId="1" type="noConversion"/>
  </si>
  <si>
    <t>가산금수입</t>
    <phoneticPr fontId="1" type="noConversion"/>
  </si>
  <si>
    <t>월</t>
    <phoneticPr fontId="1" type="noConversion"/>
  </si>
  <si>
    <t>구좌</t>
    <phoneticPr fontId="1" type="noConversion"/>
  </si>
  <si>
    <t>급여(기본급)
간접비</t>
    <phoneticPr fontId="1" type="noConversion"/>
  </si>
  <si>
    <t>급여(기본급)
직접비</t>
    <phoneticPr fontId="1" type="noConversion"/>
  </si>
  <si>
    <t>시설장</t>
    <phoneticPr fontId="1" type="noConversion"/>
  </si>
  <si>
    <t>제수당/직접비</t>
    <phoneticPr fontId="1" type="noConversion"/>
  </si>
  <si>
    <t>제수당/간접비</t>
    <phoneticPr fontId="1" type="noConversion"/>
  </si>
  <si>
    <t>퇴직금 및 
퇴직적립금
(직접비)</t>
    <phoneticPr fontId="1" type="noConversion"/>
  </si>
  <si>
    <t>퇴직금 및 
퇴직적립금
(간접비)</t>
    <phoneticPr fontId="1" type="noConversion"/>
  </si>
  <si>
    <t>사회보험부담금
(직접비)</t>
    <phoneticPr fontId="1" type="noConversion"/>
  </si>
  <si>
    <t>사회보험부담금
(간접비)</t>
    <phoneticPr fontId="1" type="noConversion"/>
  </si>
  <si>
    <t>인건비비율</t>
    <phoneticPr fontId="1" type="noConversion"/>
  </si>
  <si>
    <t>반환금</t>
    <phoneticPr fontId="1" type="noConversion"/>
  </si>
  <si>
    <t>급여에 따라 자동계산</t>
    <phoneticPr fontId="1" type="noConversion"/>
  </si>
  <si>
    <t>본인부담금+장기요양급여+가산금수입</t>
    <phoneticPr fontId="1" type="noConversion"/>
  </si>
  <si>
    <t>급여직접비+수당직접비+사회보험직접비+퇴직금직접비</t>
    <phoneticPr fontId="1" type="noConversion"/>
  </si>
  <si>
    <t>인건비 비율</t>
    <phoneticPr fontId="1" type="noConversion"/>
  </si>
  <si>
    <t>*</t>
    <phoneticPr fontId="1" type="noConversion"/>
  </si>
  <si>
    <t>회</t>
    <phoneticPr fontId="1" type="noConversion"/>
  </si>
  <si>
    <t>명</t>
    <phoneticPr fontId="1" type="noConversion"/>
  </si>
  <si>
    <t>총 급여의 1/12 이상</t>
    <phoneticPr fontId="1" type="noConversion"/>
  </si>
  <si>
    <t>총 급여의 1/12 이상</t>
    <phoneticPr fontId="1" type="noConversion"/>
  </si>
  <si>
    <t>월</t>
    <phoneticPr fontId="1" type="noConversion"/>
  </si>
  <si>
    <t>월</t>
    <phoneticPr fontId="1" type="noConversion"/>
  </si>
  <si>
    <t>급여의 0.9%</t>
  </si>
  <si>
    <t>급여의 0.91%</t>
  </si>
  <si>
    <t>일용잡급</t>
    <phoneticPr fontId="1" type="noConversion"/>
  </si>
  <si>
    <t>년</t>
    <phoneticPr fontId="1" type="noConversion"/>
  </si>
  <si>
    <t>예 산</t>
    <phoneticPr fontId="1" type="noConversion"/>
  </si>
  <si>
    <t>증 감</t>
    <phoneticPr fontId="1" type="noConversion"/>
  </si>
  <si>
    <t>산 출 근 거</t>
    <phoneticPr fontId="1" type="noConversion"/>
  </si>
  <si>
    <t>사무용품 구입</t>
    <phoneticPr fontId="1" type="noConversion"/>
  </si>
  <si>
    <t>기타소모성 수용물품 구입</t>
    <phoneticPr fontId="1" type="noConversion"/>
  </si>
  <si>
    <t>A/S 및 소규모 수선비</t>
    <phoneticPr fontId="1" type="noConversion"/>
  </si>
  <si>
    <t>우편요금</t>
    <phoneticPr fontId="1" type="noConversion"/>
  </si>
  <si>
    <t>통신요금</t>
    <phoneticPr fontId="1" type="noConversion"/>
  </si>
  <si>
    <t>가스요금</t>
    <phoneticPr fontId="1" type="noConversion"/>
  </si>
  <si>
    <t>차량유류비</t>
    <phoneticPr fontId="1" type="noConversion"/>
  </si>
  <si>
    <t>설치 및 운영자로의 전출금</t>
    <phoneticPr fontId="1" type="noConversion"/>
  </si>
  <si>
    <t>기타 시설물의 유지관리비</t>
    <phoneticPr fontId="1" type="noConversion"/>
  </si>
  <si>
    <t>차입금 원금상환금</t>
    <phoneticPr fontId="1" type="noConversion"/>
  </si>
  <si>
    <t>차입금 이자지급금</t>
    <phoneticPr fontId="1" type="noConversion"/>
  </si>
  <si>
    <t>보상금, 사례금 등</t>
    <phoneticPr fontId="1" type="noConversion"/>
  </si>
  <si>
    <t>예금이자 입금</t>
    <phoneticPr fontId="1" type="noConversion"/>
  </si>
  <si>
    <t>1년미만퇴사자 퇴직적립금 및 잡수입</t>
    <phoneticPr fontId="1" type="noConversion"/>
  </si>
  <si>
    <t>설치 및 운영자로부터의 운영지원금</t>
    <phoneticPr fontId="1" type="noConversion"/>
  </si>
  <si>
    <t>기관운영 및 업무협의 관련 각종 경비</t>
    <phoneticPr fontId="1" type="noConversion"/>
  </si>
  <si>
    <t>직원 및 시설장 직책보조비</t>
    <phoneticPr fontId="1" type="noConversion"/>
  </si>
  <si>
    <t>운영위원회 및 각종 회의비</t>
    <phoneticPr fontId="1" type="noConversion"/>
  </si>
  <si>
    <t>명절수당 및 각종 수당</t>
    <phoneticPr fontId="1" type="noConversion"/>
  </si>
  <si>
    <t>정부보조금 반환금</t>
    <phoneticPr fontId="1" type="noConversion"/>
  </si>
  <si>
    <t>안정적인 기관운영을 위한 적립금</t>
    <phoneticPr fontId="1" type="noConversion"/>
  </si>
  <si>
    <t>시설이미지개선을 위한 준비금</t>
    <phoneticPr fontId="1" type="noConversion"/>
  </si>
  <si>
    <t>세입계정으로 적립된 운영충당적립금 중 지출한 비용 (특별회계)</t>
    <phoneticPr fontId="1" type="noConversion"/>
  </si>
  <si>
    <t>세입계정으로 적립된 시설환경개선준비금 중 지출한 비용 (특별회계)</t>
    <phoneticPr fontId="1" type="noConversion"/>
  </si>
  <si>
    <t>금융기관으로부터의 차입금</t>
    <phoneticPr fontId="1" type="noConversion"/>
  </si>
  <si>
    <t>개인 및 단체등으로부터의 차입금</t>
    <phoneticPr fontId="1" type="noConversion"/>
  </si>
  <si>
    <t>법인으로부터의 전입금</t>
    <phoneticPr fontId="1" type="noConversion"/>
  </si>
  <si>
    <t>법인으로부터의 전입금(후원금)</t>
    <phoneticPr fontId="1" type="noConversion"/>
  </si>
  <si>
    <t>설치 및 운영자로부터의 운영지원금(후원금)</t>
    <phoneticPr fontId="1" type="noConversion"/>
  </si>
  <si>
    <t>전년도 불용액으로서 이월된 금액</t>
    <phoneticPr fontId="1" type="noConversion"/>
  </si>
  <si>
    <t>전년도에 후원금에 대한 불용액으로서 이월된 금액</t>
    <phoneticPr fontId="1" type="noConversion"/>
  </si>
  <si>
    <t>전년도 식재료비수입에 대한 불용액으로서 이월된 금액</t>
    <phoneticPr fontId="1" type="noConversion"/>
  </si>
  <si>
    <t>불용품의 매각대</t>
    <phoneticPr fontId="1" type="noConversion"/>
  </si>
  <si>
    <t>직원으로부터 수납하는 식재료비수입</t>
    <phoneticPr fontId="1" type="noConversion"/>
  </si>
  <si>
    <t>안정적인 기관운영을 위해 세출되어 적립된 금액</t>
    <phoneticPr fontId="1" type="noConversion"/>
  </si>
  <si>
    <t>시설 이미지개선을 위해 세출되어 적립된 금액</t>
    <phoneticPr fontId="1" type="noConversion"/>
  </si>
  <si>
    <t>건강보험</t>
    <phoneticPr fontId="1" type="noConversion"/>
  </si>
  <si>
    <t>세 출 계</t>
    <phoneticPr fontId="1" type="noConversion"/>
  </si>
  <si>
    <t>시설 개보수 등으로 발생하는 비용</t>
    <phoneticPr fontId="1" type="noConversion"/>
  </si>
  <si>
    <t>식재료비수입</t>
    <phoneticPr fontId="1" type="noConversion"/>
  </si>
  <si>
    <t>상급침실이용료</t>
    <phoneticPr fontId="1" type="noConversion"/>
  </si>
  <si>
    <t>이미용비</t>
    <phoneticPr fontId="1" type="noConversion"/>
  </si>
  <si>
    <t>비급여대상 중 식재료비 수납 비용</t>
    <phoneticPr fontId="1" type="noConversion"/>
  </si>
  <si>
    <t>비급여대상 중 상급침실료</t>
    <phoneticPr fontId="1" type="noConversion"/>
  </si>
  <si>
    <t>비급여대상 중 이미용비</t>
    <phoneticPr fontId="1" type="noConversion"/>
  </si>
  <si>
    <t>식재료비 및 이미용비를 제외한 비급여</t>
    <phoneticPr fontId="1" type="noConversion"/>
  </si>
  <si>
    <t>시설운영으로 인하여 발생되는 사업수입</t>
    <phoneticPr fontId="1" type="noConversion"/>
  </si>
  <si>
    <t>전년도 수입이 금년도에 수입으로 확정된 금액</t>
    <phoneticPr fontId="1" type="noConversion"/>
  </si>
  <si>
    <t>국고보조금</t>
    <phoneticPr fontId="1" type="noConversion"/>
  </si>
  <si>
    <t>시도보조금</t>
    <phoneticPr fontId="1" type="noConversion"/>
  </si>
  <si>
    <t>시군구보조금</t>
    <phoneticPr fontId="1" type="noConversion"/>
  </si>
  <si>
    <t>기타보조금</t>
    <phoneticPr fontId="1" type="noConversion"/>
  </si>
  <si>
    <t>시군구로부터 받음 보조금</t>
    <phoneticPr fontId="1" type="noConversion"/>
  </si>
  <si>
    <t>그 밖의 공무사업 선정으로 받은 보조금</t>
    <phoneticPr fontId="1" type="noConversion"/>
  </si>
  <si>
    <t>후원목적이 지정된 후원금 수입</t>
    <phoneticPr fontId="1" type="noConversion"/>
  </si>
  <si>
    <t>후원목적이 지정되지 않은 후원금 수입</t>
    <phoneticPr fontId="1" type="noConversion"/>
  </si>
  <si>
    <t>국가로부터 받은 보조금</t>
    <phoneticPr fontId="1" type="noConversion"/>
  </si>
  <si>
    <t>시도로부터 받은 보조금</t>
    <phoneticPr fontId="1" type="noConversion"/>
  </si>
  <si>
    <t>장기요양급여수입 (인건비비율 반영)</t>
    <phoneticPr fontId="1" type="noConversion"/>
  </si>
  <si>
    <t>(인건비비율 미반영)</t>
    <phoneticPr fontId="1" type="noConversion"/>
  </si>
  <si>
    <t>가산금수입                  (인건비비율 반영)</t>
    <phoneticPr fontId="1" type="noConversion"/>
  </si>
  <si>
    <t>단기간 채용하는 임시직에 대한 급여</t>
    <phoneticPr fontId="1" type="noConversion"/>
  </si>
  <si>
    <t>직원 국내외 출장여비</t>
    <phoneticPr fontId="1" type="noConversion"/>
  </si>
  <si>
    <t>사업비</t>
    <phoneticPr fontId="1" type="noConversion"/>
  </si>
  <si>
    <t>운영비</t>
    <phoneticPr fontId="1" type="noConversion"/>
  </si>
  <si>
    <t>생계비</t>
    <phoneticPr fontId="1" type="noConversion"/>
  </si>
  <si>
    <t>생계비</t>
  </si>
  <si>
    <t>수급자 주식비 및 부식비</t>
    <phoneticPr fontId="1" type="noConversion"/>
  </si>
  <si>
    <t>수용기관경비</t>
    <phoneticPr fontId="1" type="noConversion"/>
  </si>
  <si>
    <t>수용기관경비</t>
  </si>
  <si>
    <t>수급자를 위한 수용비</t>
    <phoneticPr fontId="1" type="noConversion"/>
  </si>
  <si>
    <t>의료비</t>
    <phoneticPr fontId="1" type="noConversion"/>
  </si>
  <si>
    <t>의료비</t>
  </si>
  <si>
    <t>수급자 의료비 및 간호비품 구입비용</t>
    <phoneticPr fontId="1" type="noConversion"/>
  </si>
  <si>
    <t>장의비</t>
    <phoneticPr fontId="1" type="noConversion"/>
  </si>
  <si>
    <t>장의비</t>
  </si>
  <si>
    <t>수급자 중 사망인을 위한 장의비</t>
    <phoneticPr fontId="1" type="noConversion"/>
  </si>
  <si>
    <t>프로그램사업비</t>
    <phoneticPr fontId="1" type="noConversion"/>
  </si>
  <si>
    <t>프로그램사업비</t>
  </si>
  <si>
    <t>수급자를 위한 프로그램 운영비</t>
    <phoneticPr fontId="1" type="noConversion"/>
  </si>
  <si>
    <t>복지용구            취득비</t>
    <phoneticPr fontId="1" type="noConversion"/>
  </si>
  <si>
    <t>대여용구취득비</t>
    <phoneticPr fontId="1" type="noConversion"/>
  </si>
  <si>
    <t>대여용구취득비</t>
  </si>
  <si>
    <t>대여용 용구 취득비</t>
    <phoneticPr fontId="1" type="noConversion"/>
  </si>
  <si>
    <t>판매용구취득비</t>
    <phoneticPr fontId="1" type="noConversion"/>
  </si>
  <si>
    <t>판매용구취득비</t>
  </si>
  <si>
    <t>판매용 용구 취득비</t>
    <phoneticPr fontId="1" type="noConversion"/>
  </si>
  <si>
    <t>과년도미지급금 및 과년도사업비의 지출</t>
    <phoneticPr fontId="1" type="noConversion"/>
  </si>
  <si>
    <t>법인회계 전출금</t>
    <phoneticPr fontId="1" type="noConversion"/>
  </si>
  <si>
    <t>법인회계 전출금</t>
  </si>
  <si>
    <t>법인회계로의 전출금</t>
    <phoneticPr fontId="1" type="noConversion"/>
  </si>
  <si>
    <t>재산조성비</t>
    <phoneticPr fontId="1" type="noConversion"/>
  </si>
  <si>
    <t>결 산</t>
    <phoneticPr fontId="1" type="noConversion"/>
  </si>
  <si>
    <t>전기요금</t>
    <phoneticPr fontId="1" type="noConversion"/>
  </si>
  <si>
    <t>명</t>
    <phoneticPr fontId="1" type="noConversion"/>
  </si>
  <si>
    <t>*</t>
    <phoneticPr fontId="1" type="noConversion"/>
  </si>
  <si>
    <t>사무실임대 55만원, 차량임차 25만원</t>
    <phoneticPr fontId="1" type="noConversion"/>
  </si>
  <si>
    <t>조리원</t>
    <phoneticPr fontId="1" type="noConversion"/>
  </si>
  <si>
    <t>간호조무사</t>
    <phoneticPr fontId="1" type="noConversion"/>
  </si>
  <si>
    <t>예  산  총  칙</t>
    <phoneticPr fontId="1" type="noConversion"/>
  </si>
  <si>
    <t>구    분</t>
    <phoneticPr fontId="1" type="noConversion"/>
  </si>
  <si>
    <t>과  목(관)</t>
    <phoneticPr fontId="1" type="noConversion"/>
  </si>
  <si>
    <t>예  산  총 액</t>
    <phoneticPr fontId="1" type="noConversion"/>
  </si>
  <si>
    <t>세    입</t>
    <phoneticPr fontId="1" type="noConversion"/>
  </si>
  <si>
    <t>세입 합계</t>
    <phoneticPr fontId="1" type="noConversion"/>
  </si>
  <si>
    <t>입소자부담금 수입</t>
    <phoneticPr fontId="43" type="noConversion"/>
  </si>
  <si>
    <t>세    출</t>
    <phoneticPr fontId="1" type="noConversion"/>
  </si>
  <si>
    <t>세출 합계</t>
    <phoneticPr fontId="1" type="noConversion"/>
  </si>
  <si>
    <t>사무비</t>
    <phoneticPr fontId="1" type="noConversion"/>
  </si>
  <si>
    <t>재산조성비</t>
    <phoneticPr fontId="1" type="noConversion"/>
  </si>
  <si>
    <t>제2조 세입·세출 예산의 명세서는 별첨 "세입·세출 예산"과 같다.</t>
    <phoneticPr fontId="1" type="noConversion"/>
  </si>
  <si>
    <t>제3조 예비비는</t>
    <phoneticPr fontId="1" type="noConversion"/>
  </si>
  <si>
    <t>원으로 한다.</t>
    <phoneticPr fontId="1" type="noConversion"/>
  </si>
  <si>
    <t>제4조 기타 세부사항은 사회복지법인 및 사회복지시설 재무·회계 규칙에</t>
    <phoneticPr fontId="1" type="noConversion"/>
  </si>
  <si>
    <t xml:space="preserve">        따른다.</t>
    <phoneticPr fontId="43" type="noConversion"/>
  </si>
  <si>
    <t>사업수입</t>
    <phoneticPr fontId="43" type="noConversion"/>
  </si>
  <si>
    <t>과년도수입</t>
    <phoneticPr fontId="43" type="noConversion"/>
  </si>
  <si>
    <t>보조금수입</t>
    <phoneticPr fontId="43" type="noConversion"/>
  </si>
  <si>
    <t>요양급여수입</t>
    <phoneticPr fontId="1" type="noConversion"/>
  </si>
  <si>
    <t>전입금</t>
    <phoneticPr fontId="1" type="noConversion"/>
  </si>
  <si>
    <t>이월금</t>
    <phoneticPr fontId="1" type="noConversion"/>
  </si>
  <si>
    <t>잡수입</t>
    <phoneticPr fontId="1" type="noConversion"/>
  </si>
  <si>
    <t>적립금 및 준비금(특별회계)</t>
    <phoneticPr fontId="1" type="noConversion"/>
  </si>
  <si>
    <t>전출금</t>
    <phoneticPr fontId="1" type="noConversion"/>
  </si>
  <si>
    <t>과년도지출</t>
    <phoneticPr fontId="1" type="noConversion"/>
  </si>
  <si>
    <t>부채상환금</t>
    <phoneticPr fontId="1" type="noConversion"/>
  </si>
  <si>
    <t>잡지출</t>
    <phoneticPr fontId="1" type="noConversion"/>
  </si>
  <si>
    <t>예비비</t>
    <phoneticPr fontId="1" type="noConversion"/>
  </si>
  <si>
    <t>적립금 및 준비금</t>
    <phoneticPr fontId="1" type="noConversion"/>
  </si>
  <si>
    <t>적립금 및 준비금 지출(특별회계)</t>
    <phoneticPr fontId="1" type="noConversion"/>
  </si>
  <si>
    <t>명</t>
    <phoneticPr fontId="1" type="noConversion"/>
  </si>
  <si>
    <t>일</t>
    <phoneticPr fontId="1" type="noConversion"/>
  </si>
  <si>
    <t>=</t>
    <phoneticPr fontId="1" type="noConversion"/>
  </si>
  <si>
    <t>1등급/일반/20%</t>
    <phoneticPr fontId="1" type="noConversion"/>
  </si>
  <si>
    <t>*</t>
    <phoneticPr fontId="1" type="noConversion"/>
  </si>
  <si>
    <t>2등급/일반/20%</t>
    <phoneticPr fontId="1" type="noConversion"/>
  </si>
  <si>
    <t>3등급/일반/20%</t>
    <phoneticPr fontId="1" type="noConversion"/>
  </si>
  <si>
    <t>4등급/일반/20%</t>
    <phoneticPr fontId="1" type="noConversion"/>
  </si>
  <si>
    <t>5등급/일반/20%</t>
    <phoneticPr fontId="1" type="noConversion"/>
  </si>
  <si>
    <t>1등급/경감/12%</t>
    <phoneticPr fontId="1" type="noConversion"/>
  </si>
  <si>
    <t>2등급/경감/12%</t>
    <phoneticPr fontId="1" type="noConversion"/>
  </si>
  <si>
    <t>3등급/경감/12%</t>
    <phoneticPr fontId="1" type="noConversion"/>
  </si>
  <si>
    <t>4등급/경감/12%</t>
    <phoneticPr fontId="1" type="noConversion"/>
  </si>
  <si>
    <t>5등급/경감/12%</t>
    <phoneticPr fontId="1" type="noConversion"/>
  </si>
  <si>
    <t>1등급/경감/8%</t>
    <phoneticPr fontId="1" type="noConversion"/>
  </si>
  <si>
    <t>2등급/경감/8%</t>
    <phoneticPr fontId="1" type="noConversion"/>
  </si>
  <si>
    <t>3등급/경감/8%</t>
    <phoneticPr fontId="1" type="noConversion"/>
  </si>
  <si>
    <t>4등급/경감/8%</t>
    <phoneticPr fontId="1" type="noConversion"/>
  </si>
  <si>
    <t>5등급/경감/8%</t>
    <phoneticPr fontId="1" type="noConversion"/>
  </si>
  <si>
    <t>*</t>
    <phoneticPr fontId="1" type="noConversion"/>
  </si>
  <si>
    <t>명</t>
    <phoneticPr fontId="1" type="noConversion"/>
  </si>
  <si>
    <t>일</t>
    <phoneticPr fontId="1" type="noConversion"/>
  </si>
  <si>
    <t>*</t>
    <phoneticPr fontId="1" type="noConversion"/>
  </si>
  <si>
    <t>일</t>
    <phoneticPr fontId="1" type="noConversion"/>
  </si>
  <si>
    <t>*</t>
    <phoneticPr fontId="1" type="noConversion"/>
  </si>
  <si>
    <t>명</t>
    <phoneticPr fontId="1" type="noConversion"/>
  </si>
  <si>
    <t>*</t>
    <phoneticPr fontId="1" type="noConversion"/>
  </si>
  <si>
    <t>일</t>
    <phoneticPr fontId="1" type="noConversion"/>
  </si>
  <si>
    <t>1등급/기초수급자</t>
    <phoneticPr fontId="1" type="noConversion"/>
  </si>
  <si>
    <t>2등급/기초수급자</t>
    <phoneticPr fontId="1" type="noConversion"/>
  </si>
  <si>
    <t>3등급/기초수급자</t>
    <phoneticPr fontId="1" type="noConversion"/>
  </si>
  <si>
    <t>4등급/기초수급자</t>
    <phoneticPr fontId="1" type="noConversion"/>
  </si>
  <si>
    <t>5등급/기초수급자</t>
    <phoneticPr fontId="1" type="noConversion"/>
  </si>
  <si>
    <t>인지지원등급/기초수급자</t>
    <phoneticPr fontId="1" type="noConversion"/>
  </si>
  <si>
    <t>월</t>
    <phoneticPr fontId="1" type="noConversion"/>
  </si>
  <si>
    <t>장기근속수당</t>
    <phoneticPr fontId="1" type="noConversion"/>
  </si>
  <si>
    <t>장기요양급여수입 중 인건비비율 미반영 수입</t>
    <phoneticPr fontId="1" type="noConversion"/>
  </si>
  <si>
    <t>가산금수입 중 인건비비율 반영 수입</t>
    <phoneticPr fontId="1" type="noConversion"/>
  </si>
  <si>
    <t>가산금수입 중 인건비비율 미반영 수입</t>
    <phoneticPr fontId="1" type="noConversion"/>
  </si>
  <si>
    <t>1등급</t>
    <phoneticPr fontId="1" type="noConversion"/>
  </si>
  <si>
    <t>2등급</t>
    <phoneticPr fontId="1" type="noConversion"/>
  </si>
  <si>
    <t>3등급</t>
    <phoneticPr fontId="1" type="noConversion"/>
  </si>
  <si>
    <t>제1조  2025년도 세입·세출 예산총액은 다음과 같다.</t>
    <phoneticPr fontId="1" type="noConversion"/>
  </si>
  <si>
    <t>직원식재료비 지출</t>
    <phoneticPr fontId="1" type="noConversion"/>
  </si>
  <si>
    <t>물리치료사</t>
    <phoneticPr fontId="1" type="noConversion"/>
  </si>
  <si>
    <t>사무원1, 보조원1</t>
    <phoneticPr fontId="1" type="noConversion"/>
  </si>
  <si>
    <t>장부입력대행 수수료,케어포프로그램</t>
    <phoneticPr fontId="1" type="noConversion"/>
  </si>
  <si>
    <t>자산취득비, 기관차량할부금</t>
    <phoneticPr fontId="1" type="noConversion"/>
  </si>
  <si>
    <t>예비비한도</t>
    <phoneticPr fontId="1" type="noConversion"/>
  </si>
  <si>
    <t>비급여대상 중 간식비비 수납 비용</t>
    <phoneticPr fontId="1" type="noConversion"/>
  </si>
  <si>
    <t>관리비/수도요금</t>
    <phoneticPr fontId="1" type="noConversion"/>
  </si>
  <si>
    <t>각종보험료</t>
    <phoneticPr fontId="1" type="noConversion"/>
  </si>
  <si>
    <t>기타운영비, 직원포상금, 직원복리후생비</t>
    <phoneticPr fontId="1" type="noConversion"/>
  </si>
  <si>
    <t>기타비급여</t>
    <phoneticPr fontId="1" type="noConversion"/>
  </si>
  <si>
    <t>생계비 보조금 지출</t>
    <phoneticPr fontId="1" type="noConversion"/>
  </si>
  <si>
    <t>인지지원등급/경감/12%</t>
    <phoneticPr fontId="1" type="noConversion"/>
  </si>
  <si>
    <t>4등급/일반20%</t>
    <phoneticPr fontId="1" type="noConversion"/>
  </si>
  <si>
    <t>인지지원등급/일반20%</t>
    <phoneticPr fontId="1" type="noConversion"/>
  </si>
  <si>
    <t>더안심요양원 2026년도 예산총칙</t>
    <phoneticPr fontId="1" type="noConversion"/>
  </si>
  <si>
    <t>2026년도 세입 예(결)산서</t>
    <phoneticPr fontId="1" type="noConversion"/>
  </si>
  <si>
    <t>2026년도 세출 예(결)산서</t>
    <phoneticPr fontId="1" type="noConversion"/>
  </si>
  <si>
    <t>급여의 3.6%</t>
  </si>
  <si>
    <t>건강보험의 13.14%</t>
  </si>
  <si>
    <t>급여의 4.75%</t>
  </si>
  <si>
    <t>제1조. 2026년  세입총액은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</si>
</sst>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(* #,##0_);_(* \(#,##0\);_(* &quot;-&quot;_);_(@_)"/>
    <numFmt numFmtId="177" formatCode="0_ "/>
  </numFmts>
  <fonts count="45">
    <font>
      <sz val="10"/>
      <color indexed="8"/>
      <name val="굴림"/>
      <family val="3"/>
    </font>
    <font>
      <sz val="8"/>
      <name val="돋움"/>
      <family val="3"/>
      <charset val="129"/>
    </font>
    <font>
      <sz val="10"/>
      <color indexed="8"/>
      <name val="굴림"/>
      <family val="3"/>
    </font>
    <font>
      <sz val="10"/>
      <color indexed="8"/>
      <name val="굴림"/>
      <family val="3"/>
    </font>
    <font>
      <sz val="8"/>
      <color indexed="8"/>
      <name val="굴림"/>
      <family val="3"/>
    </font>
    <font>
      <sz val="10"/>
      <color indexed="8"/>
      <name val="굴림"/>
      <family val="3"/>
    </font>
    <font>
      <sz val="11"/>
      <color rgb="FF0061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8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8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1"/>
      <name val="돋움"/>
      <family val="3"/>
      <charset val="129"/>
    </font>
    <font>
      <sz val="18"/>
      <name val="굴림"/>
      <family val="3"/>
      <charset val="129"/>
    </font>
    <font>
      <sz val="10"/>
      <name val="돋움"/>
      <family val="3"/>
      <charset val="129"/>
    </font>
    <font>
      <b/>
      <sz val="11"/>
      <color rgb="FFFF000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24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24"/>
      <name val="돋움"/>
      <family val="3"/>
      <charset val="129"/>
    </font>
    <font>
      <sz val="16"/>
      <name val="돋움"/>
      <family val="3"/>
      <charset val="129"/>
    </font>
    <font>
      <sz val="8"/>
      <name val="한컴바탕"/>
      <family val="1"/>
      <charset val="129"/>
    </font>
    <font>
      <sz val="12"/>
      <name val="돋움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7">
    <xf numFmtId="0" fontId="0" fillId="0" borderId="0"/>
    <xf numFmtId="0" fontId="2" fillId="3" borderId="13" applyNumberFormat="0" applyFont="0" applyAlignment="0" applyProtection="0">
      <alignment vertical="center"/>
    </xf>
    <xf numFmtId="176" fontId="2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8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2" borderId="0" xfId="2" applyFont="1" applyFill="1" applyAlignment="1">
      <alignment horizontal="right"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176" fontId="3" fillId="5" borderId="0" xfId="2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76" fontId="5" fillId="5" borderId="0" xfId="2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2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9" fillId="5" borderId="0" xfId="2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176" fontId="11" fillId="5" borderId="0" xfId="0" applyNumberFormat="1" applyFont="1" applyFill="1" applyAlignment="1">
      <alignment horizontal="center" vertical="center"/>
    </xf>
    <xf numFmtId="176" fontId="11" fillId="2" borderId="0" xfId="2" applyFont="1" applyFill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176" fontId="11" fillId="5" borderId="0" xfId="2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176" fontId="13" fillId="5" borderId="0" xfId="0" applyNumberFormat="1" applyFont="1" applyFill="1" applyAlignment="1">
      <alignment horizontal="right" vertical="center"/>
    </xf>
    <xf numFmtId="176" fontId="11" fillId="5" borderId="0" xfId="2" applyFont="1" applyFill="1" applyBorder="1" applyAlignment="1">
      <alignment horizontal="right" vertical="center"/>
    </xf>
    <xf numFmtId="176" fontId="12" fillId="5" borderId="0" xfId="0" applyNumberFormat="1" applyFont="1" applyFill="1" applyAlignment="1">
      <alignment horizontal="left" vertical="center"/>
    </xf>
    <xf numFmtId="176" fontId="3" fillId="5" borderId="0" xfId="0" applyNumberFormat="1" applyFont="1" applyFill="1" applyAlignment="1">
      <alignment horizontal="center" vertical="center"/>
    </xf>
    <xf numFmtId="176" fontId="13" fillId="2" borderId="0" xfId="2" applyFont="1" applyFill="1" applyAlignment="1">
      <alignment horizontal="right" vertical="center"/>
    </xf>
    <xf numFmtId="0" fontId="14" fillId="0" borderId="0" xfId="4">
      <alignment vertical="center"/>
    </xf>
    <xf numFmtId="177" fontId="15" fillId="0" borderId="0" xfId="0" applyNumberFormat="1" applyFont="1" applyAlignment="1">
      <alignment vertical="center" wrapText="1"/>
    </xf>
    <xf numFmtId="176" fontId="4" fillId="9" borderId="0" xfId="2" applyFont="1" applyFill="1" applyAlignment="1">
      <alignment horizontal="center" vertical="center"/>
    </xf>
    <xf numFmtId="176" fontId="3" fillId="9" borderId="0" xfId="2" applyFont="1" applyFill="1" applyAlignment="1">
      <alignment horizontal="center" vertical="center"/>
    </xf>
    <xf numFmtId="176" fontId="11" fillId="5" borderId="0" xfId="2" applyFont="1" applyFill="1" applyBorder="1" applyAlignment="1">
      <alignment horizontal="center" vertical="center"/>
    </xf>
    <xf numFmtId="0" fontId="16" fillId="0" borderId="0" xfId="4" applyFont="1">
      <alignment vertical="center"/>
    </xf>
    <xf numFmtId="0" fontId="17" fillId="2" borderId="0" xfId="0" applyFont="1" applyFill="1" applyAlignment="1">
      <alignment horizontal="left" vertical="center"/>
    </xf>
    <xf numFmtId="49" fontId="8" fillId="7" borderId="2" xfId="3" applyNumberFormat="1" applyFont="1" applyFill="1" applyBorder="1" applyAlignment="1">
      <alignment horizontal="center" vertical="center" wrapText="1"/>
    </xf>
    <xf numFmtId="38" fontId="7" fillId="0" borderId="2" xfId="3" applyNumberFormat="1" applyFont="1" applyFill="1" applyBorder="1" applyAlignment="1">
      <alignment horizontal="right" vertical="center" wrapText="1"/>
    </xf>
    <xf numFmtId="38" fontId="7" fillId="9" borderId="2" xfId="3" applyNumberFormat="1" applyFont="1" applyFill="1" applyBorder="1" applyAlignment="1">
      <alignment horizontal="right" vertical="center" wrapText="1"/>
    </xf>
    <xf numFmtId="38" fontId="20" fillId="0" borderId="2" xfId="2" applyNumberFormat="1" applyFont="1" applyFill="1" applyBorder="1" applyAlignment="1">
      <alignment horizontal="right" vertical="center" wrapText="1"/>
    </xf>
    <xf numFmtId="38" fontId="20" fillId="0" borderId="2" xfId="1" applyNumberFormat="1" applyFont="1" applyFill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38" fontId="20" fillId="9" borderId="2" xfId="1" applyNumberFormat="1" applyFont="1" applyFill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/>
    </xf>
    <xf numFmtId="176" fontId="22" fillId="5" borderId="0" xfId="2" applyFont="1" applyFill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 wrapText="1"/>
    </xf>
    <xf numFmtId="49" fontId="19" fillId="5" borderId="1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38" fontId="20" fillId="9" borderId="2" xfId="2" applyNumberFormat="1" applyFont="1" applyFill="1" applyBorder="1" applyAlignment="1">
      <alignment horizontal="right" vertical="center"/>
    </xf>
    <xf numFmtId="176" fontId="22" fillId="9" borderId="1" xfId="2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176" fontId="22" fillId="9" borderId="8" xfId="2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left" vertical="center"/>
    </xf>
    <xf numFmtId="38" fontId="20" fillId="9" borderId="9" xfId="2" applyNumberFormat="1" applyFont="1" applyFill="1" applyBorder="1" applyAlignment="1">
      <alignment horizontal="right" vertical="center"/>
    </xf>
    <xf numFmtId="176" fontId="22" fillId="9" borderId="14" xfId="2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176" fontId="22" fillId="9" borderId="4" xfId="2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left" vertical="center"/>
    </xf>
    <xf numFmtId="0" fontId="19" fillId="5" borderId="9" xfId="0" applyFont="1" applyFill="1" applyBorder="1" applyAlignment="1">
      <alignment horizontal="center" vertical="center"/>
    </xf>
    <xf numFmtId="38" fontId="20" fillId="9" borderId="5" xfId="2" applyNumberFormat="1" applyFont="1" applyFill="1" applyBorder="1" applyAlignment="1">
      <alignment horizontal="right" vertical="center"/>
    </xf>
    <xf numFmtId="38" fontId="20" fillId="5" borderId="2" xfId="2" applyNumberFormat="1" applyFont="1" applyFill="1" applyBorder="1" applyAlignment="1">
      <alignment horizontal="right" vertical="center"/>
    </xf>
    <xf numFmtId="38" fontId="25" fillId="5" borderId="2" xfId="2" applyNumberFormat="1" applyFont="1" applyFill="1" applyBorder="1" applyAlignment="1">
      <alignment horizontal="right" vertical="center"/>
    </xf>
    <xf numFmtId="38" fontId="26" fillId="0" borderId="5" xfId="2" applyNumberFormat="1" applyFont="1" applyFill="1" applyBorder="1" applyAlignment="1">
      <alignment horizontal="right" vertical="center"/>
    </xf>
    <xf numFmtId="0" fontId="27" fillId="0" borderId="2" xfId="0" applyFont="1" applyBorder="1" applyAlignment="1">
      <alignment horizontal="left" vertical="center"/>
    </xf>
    <xf numFmtId="0" fontId="30" fillId="0" borderId="0" xfId="4" applyFont="1">
      <alignment vertical="center"/>
    </xf>
    <xf numFmtId="177" fontId="30" fillId="0" borderId="0" xfId="0" applyNumberFormat="1" applyFont="1" applyAlignment="1">
      <alignment horizontal="left" vertical="center" shrinkToFit="1"/>
    </xf>
    <xf numFmtId="176" fontId="30" fillId="0" borderId="0" xfId="2" applyFont="1" applyAlignment="1">
      <alignment horizontal="center" vertical="center" wrapText="1"/>
    </xf>
    <xf numFmtId="177" fontId="30" fillId="0" borderId="0" xfId="0" applyNumberFormat="1" applyFont="1" applyAlignment="1">
      <alignment horizontal="center" vertical="center" wrapText="1"/>
    </xf>
    <xf numFmtId="177" fontId="30" fillId="0" borderId="0" xfId="0" applyNumberFormat="1" applyFont="1" applyAlignment="1">
      <alignment horizontal="left" vertical="center" wrapText="1"/>
    </xf>
    <xf numFmtId="177" fontId="31" fillId="0" borderId="0" xfId="0" applyNumberFormat="1" applyFont="1" applyAlignment="1">
      <alignment vertical="center" wrapText="1"/>
    </xf>
    <xf numFmtId="177" fontId="32" fillId="0" borderId="0" xfId="0" applyNumberFormat="1" applyFont="1" applyAlignment="1">
      <alignment horizontal="center" vertical="center" wrapText="1"/>
    </xf>
    <xf numFmtId="176" fontId="32" fillId="0" borderId="0" xfId="2" applyFont="1" applyAlignment="1">
      <alignment horizontal="center" vertical="center" wrapText="1"/>
    </xf>
    <xf numFmtId="177" fontId="32" fillId="0" borderId="0" xfId="0" applyNumberFormat="1" applyFont="1" applyAlignment="1">
      <alignment horizontal="left" vertical="center" wrapText="1"/>
    </xf>
    <xf numFmtId="0" fontId="33" fillId="0" borderId="0" xfId="4" applyFont="1">
      <alignment vertical="center"/>
    </xf>
    <xf numFmtId="0" fontId="34" fillId="0" borderId="0" xfId="4" applyFont="1" applyAlignment="1">
      <alignment horizontal="right" vertical="center"/>
    </xf>
    <xf numFmtId="0" fontId="35" fillId="8" borderId="16" xfId="4" applyFont="1" applyFill="1" applyBorder="1" applyAlignment="1">
      <alignment horizontal="center" vertical="center"/>
    </xf>
    <xf numFmtId="0" fontId="35" fillId="8" borderId="17" xfId="4" applyFont="1" applyFill="1" applyBorder="1" applyAlignment="1">
      <alignment horizontal="center" vertical="center"/>
    </xf>
    <xf numFmtId="41" fontId="35" fillId="0" borderId="18" xfId="5" applyFont="1" applyBorder="1">
      <alignment vertical="center"/>
    </xf>
    <xf numFmtId="41" fontId="35" fillId="0" borderId="19" xfId="5" applyFont="1" applyBorder="1">
      <alignment vertical="center"/>
    </xf>
    <xf numFmtId="0" fontId="36" fillId="0" borderId="10" xfId="4" applyFont="1" applyBorder="1">
      <alignment vertical="center"/>
    </xf>
    <xf numFmtId="10" fontId="37" fillId="10" borderId="10" xfId="4" applyNumberFormat="1" applyFont="1" applyFill="1" applyBorder="1">
      <alignment vertical="center"/>
    </xf>
    <xf numFmtId="0" fontId="22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/>
    </xf>
    <xf numFmtId="49" fontId="38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/>
    </xf>
    <xf numFmtId="0" fontId="27" fillId="0" borderId="23" xfId="0" applyFont="1" applyBorder="1" applyAlignment="1">
      <alignment horizontal="left" vertical="center"/>
    </xf>
    <xf numFmtId="0" fontId="38" fillId="5" borderId="9" xfId="0" applyFont="1" applyFill="1" applyBorder="1" applyAlignment="1">
      <alignment horizontal="center" vertical="center" wrapText="1"/>
    </xf>
    <xf numFmtId="176" fontId="27" fillId="5" borderId="0" xfId="2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38" fillId="5" borderId="10" xfId="0" applyFont="1" applyFill="1" applyBorder="1" applyAlignment="1">
      <alignment horizontal="center" vertical="center" wrapText="1"/>
    </xf>
    <xf numFmtId="176" fontId="27" fillId="9" borderId="5" xfId="2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176" fontId="27" fillId="9" borderId="8" xfId="2" applyFont="1" applyFill="1" applyBorder="1" applyAlignment="1">
      <alignment horizontal="center" vertical="center"/>
    </xf>
    <xf numFmtId="176" fontId="27" fillId="9" borderId="2" xfId="2" applyFont="1" applyFill="1" applyBorder="1" applyAlignment="1">
      <alignment horizontal="left" vertical="center"/>
    </xf>
    <xf numFmtId="176" fontId="40" fillId="5" borderId="5" xfId="2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176" fontId="40" fillId="5" borderId="8" xfId="2" applyFont="1" applyFill="1" applyBorder="1" applyAlignment="1">
      <alignment horizontal="left" vertical="center"/>
    </xf>
    <xf numFmtId="0" fontId="14" fillId="0" borderId="0" xfId="6">
      <alignment vertical="center"/>
    </xf>
    <xf numFmtId="0" fontId="42" fillId="0" borderId="0" xfId="6" applyFont="1">
      <alignment vertical="center"/>
    </xf>
    <xf numFmtId="0" fontId="44" fillId="0" borderId="0" xfId="6" applyFont="1" applyAlignment="1">
      <alignment horizontal="right" vertical="center"/>
    </xf>
    <xf numFmtId="0" fontId="42" fillId="0" borderId="2" xfId="6" applyFont="1" applyBorder="1" applyAlignment="1">
      <alignment horizontal="center" vertical="center"/>
    </xf>
    <xf numFmtId="0" fontId="42" fillId="0" borderId="0" xfId="6" applyFont="1" applyAlignment="1">
      <alignment horizontal="center" vertical="center"/>
    </xf>
    <xf numFmtId="0" fontId="42" fillId="0" borderId="0" xfId="6" applyFont="1" applyAlignment="1">
      <alignment horizontal="left" vertical="center"/>
    </xf>
    <xf numFmtId="41" fontId="42" fillId="0" borderId="0" xfId="6" applyNumberFormat="1" applyFont="1" applyAlignment="1">
      <alignment horizontal="right" vertical="center"/>
    </xf>
    <xf numFmtId="0" fontId="42" fillId="11" borderId="2" xfId="6" applyFont="1" applyFill="1" applyBorder="1" applyAlignment="1">
      <alignment horizontal="center" vertical="center"/>
    </xf>
    <xf numFmtId="41" fontId="42" fillId="11" borderId="2" xfId="6" applyNumberFormat="1" applyFont="1" applyFill="1" applyBorder="1" applyAlignment="1">
      <alignment horizontal="right" vertical="center"/>
    </xf>
    <xf numFmtId="0" fontId="42" fillId="0" borderId="2" xfId="6" applyFont="1" applyBorder="1" applyAlignment="1">
      <alignment horizontal="left" vertical="center"/>
    </xf>
    <xf numFmtId="41" fontId="42" fillId="0" borderId="2" xfId="6" applyNumberFormat="1" applyFont="1" applyBorder="1" applyAlignment="1">
      <alignment horizontal="right" vertical="center"/>
    </xf>
    <xf numFmtId="0" fontId="42" fillId="7" borderId="2" xfId="6" applyFont="1" applyFill="1" applyBorder="1" applyAlignment="1">
      <alignment horizontal="center" vertical="center"/>
    </xf>
    <xf numFmtId="41" fontId="42" fillId="0" borderId="0" xfId="6" applyNumberFormat="1" applyFont="1">
      <alignment vertical="center"/>
    </xf>
    <xf numFmtId="0" fontId="42" fillId="0" borderId="2" xfId="6" applyFont="1" applyBorder="1" applyAlignment="1">
      <alignment horizontal="left" vertical="center" shrinkToFit="1"/>
    </xf>
    <xf numFmtId="176" fontId="42" fillId="0" borderId="0" xfId="2" applyFont="1" applyAlignment="1">
      <alignment vertical="center"/>
    </xf>
    <xf numFmtId="176" fontId="9" fillId="5" borderId="0" xfId="2" applyFont="1" applyFill="1" applyBorder="1" applyAlignment="1">
      <alignment horizontal="center" vertical="center"/>
    </xf>
    <xf numFmtId="176" fontId="4" fillId="5" borderId="0" xfId="2" applyFont="1" applyFill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38" fontId="21" fillId="12" borderId="2" xfId="1" applyNumberFormat="1" applyFont="1" applyFill="1" applyBorder="1" applyAlignment="1">
      <alignment horizontal="right" vertical="center" wrapText="1"/>
    </xf>
    <xf numFmtId="38" fontId="21" fillId="12" borderId="10" xfId="1" applyNumberFormat="1" applyFont="1" applyFill="1" applyBorder="1" applyAlignment="1">
      <alignment horizontal="right" vertical="center" wrapText="1"/>
    </xf>
    <xf numFmtId="38" fontId="20" fillId="12" borderId="2" xfId="1" applyNumberFormat="1" applyFont="1" applyFill="1" applyBorder="1" applyAlignment="1">
      <alignment horizontal="right" vertical="center" wrapText="1"/>
    </xf>
    <xf numFmtId="176" fontId="27" fillId="13" borderId="2" xfId="2" applyFont="1" applyFill="1" applyBorder="1" applyAlignment="1">
      <alignment horizontal="center" vertical="center"/>
    </xf>
    <xf numFmtId="0" fontId="22" fillId="13" borderId="2" xfId="2" applyNumberFormat="1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0" fontId="22" fillId="13" borderId="9" xfId="2" applyNumberFormat="1" applyFont="1" applyFill="1" applyBorder="1" applyAlignment="1">
      <alignment horizontal="center" vertical="center"/>
    </xf>
    <xf numFmtId="176" fontId="27" fillId="13" borderId="9" xfId="2" applyFont="1" applyFill="1" applyBorder="1" applyAlignment="1">
      <alignment horizontal="center" vertical="center"/>
    </xf>
    <xf numFmtId="0" fontId="22" fillId="13" borderId="9" xfId="0" applyFont="1" applyFill="1" applyBorder="1" applyAlignment="1">
      <alignment horizontal="center" vertical="center"/>
    </xf>
    <xf numFmtId="176" fontId="27" fillId="13" borderId="23" xfId="2" applyFont="1" applyFill="1" applyBorder="1" applyAlignment="1">
      <alignment horizontal="center" vertical="center"/>
    </xf>
    <xf numFmtId="0" fontId="22" fillId="13" borderId="23" xfId="2" applyNumberFormat="1" applyFont="1" applyFill="1" applyBorder="1" applyAlignment="1">
      <alignment horizontal="center" vertical="center"/>
    </xf>
    <xf numFmtId="0" fontId="22" fillId="13" borderId="23" xfId="0" applyFont="1" applyFill="1" applyBorder="1" applyAlignment="1">
      <alignment horizontal="center" vertical="center"/>
    </xf>
    <xf numFmtId="176" fontId="27" fillId="13" borderId="24" xfId="2" applyFont="1" applyFill="1" applyBorder="1" applyAlignment="1">
      <alignment horizontal="center" vertical="center"/>
    </xf>
    <xf numFmtId="0" fontId="22" fillId="13" borderId="25" xfId="2" applyNumberFormat="1" applyFont="1" applyFill="1" applyBorder="1" applyAlignment="1">
      <alignment horizontal="center" vertical="center"/>
    </xf>
    <xf numFmtId="0" fontId="22" fillId="13" borderId="24" xfId="2" applyNumberFormat="1" applyFont="1" applyFill="1" applyBorder="1" applyAlignment="1">
      <alignment horizontal="center" vertical="center"/>
    </xf>
    <xf numFmtId="176" fontId="27" fillId="13" borderId="10" xfId="2" applyFont="1" applyFill="1" applyBorder="1" applyAlignment="1">
      <alignment horizontal="center" vertical="center"/>
    </xf>
    <xf numFmtId="0" fontId="22" fillId="13" borderId="10" xfId="2" applyNumberFormat="1" applyFont="1" applyFill="1" applyBorder="1" applyAlignment="1">
      <alignment horizontal="center" vertical="center"/>
    </xf>
    <xf numFmtId="176" fontId="22" fillId="13" borderId="2" xfId="2" applyFont="1" applyFill="1" applyBorder="1" applyAlignment="1">
      <alignment horizontal="center" vertical="center"/>
    </xf>
    <xf numFmtId="0" fontId="27" fillId="13" borderId="23" xfId="2" applyNumberFormat="1" applyFont="1" applyFill="1" applyBorder="1" applyAlignment="1">
      <alignment horizontal="center" vertical="center"/>
    </xf>
    <xf numFmtId="0" fontId="27" fillId="13" borderId="23" xfId="0" applyFont="1" applyFill="1" applyBorder="1" applyAlignment="1">
      <alignment horizontal="center" vertical="center"/>
    </xf>
    <xf numFmtId="0" fontId="27" fillId="13" borderId="2" xfId="2" applyNumberFormat="1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/>
    </xf>
    <xf numFmtId="176" fontId="22" fillId="12" borderId="2" xfId="2" applyFont="1" applyFill="1" applyBorder="1" applyAlignment="1">
      <alignment horizontal="center" vertical="center"/>
    </xf>
    <xf numFmtId="176" fontId="22" fillId="12" borderId="9" xfId="2" applyFont="1" applyFill="1" applyBorder="1" applyAlignment="1">
      <alignment horizontal="center" vertical="center"/>
    </xf>
    <xf numFmtId="176" fontId="22" fillId="12" borderId="23" xfId="2" applyFont="1" applyFill="1" applyBorder="1" applyAlignment="1">
      <alignment horizontal="center" vertical="center"/>
    </xf>
    <xf numFmtId="176" fontId="27" fillId="12" borderId="23" xfId="2" applyFont="1" applyFill="1" applyBorder="1" applyAlignment="1">
      <alignment horizontal="center" vertical="center"/>
    </xf>
    <xf numFmtId="176" fontId="27" fillId="12" borderId="2" xfId="2" applyFont="1" applyFill="1" applyBorder="1" applyAlignment="1">
      <alignment horizontal="center" vertical="center"/>
    </xf>
    <xf numFmtId="38" fontId="20" fillId="5" borderId="9" xfId="2" applyNumberFormat="1" applyFont="1" applyFill="1" applyBorder="1" applyAlignment="1">
      <alignment horizontal="right" vertical="center"/>
    </xf>
    <xf numFmtId="0" fontId="22" fillId="5" borderId="12" xfId="0" applyFont="1" applyFill="1" applyBorder="1" applyAlignment="1">
      <alignment horizontal="left" vertical="center"/>
    </xf>
    <xf numFmtId="38" fontId="20" fillId="5" borderId="12" xfId="2" applyNumberFormat="1" applyFont="1" applyFill="1" applyBorder="1" applyAlignment="1">
      <alignment horizontal="right" vertical="center"/>
    </xf>
    <xf numFmtId="0" fontId="24" fillId="5" borderId="12" xfId="0" applyFont="1" applyFill="1" applyBorder="1" applyAlignment="1">
      <alignment horizontal="left" vertical="center"/>
    </xf>
    <xf numFmtId="0" fontId="24" fillId="5" borderId="10" xfId="0" applyFont="1" applyFill="1" applyBorder="1" applyAlignment="1">
      <alignment horizontal="left" vertical="center"/>
    </xf>
    <xf numFmtId="49" fontId="19" fillId="5" borderId="2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/>
    </xf>
    <xf numFmtId="38" fontId="20" fillId="5" borderId="3" xfId="2" applyNumberFormat="1" applyFont="1" applyFill="1" applyBorder="1" applyAlignment="1">
      <alignment horizontal="right" vertical="center"/>
    </xf>
    <xf numFmtId="0" fontId="22" fillId="5" borderId="2" xfId="0" applyFont="1" applyFill="1" applyBorder="1" applyAlignment="1">
      <alignment vertical="center" wrapText="1"/>
    </xf>
    <xf numFmtId="0" fontId="27" fillId="5" borderId="9" xfId="0" applyFont="1" applyFill="1" applyBorder="1" applyAlignment="1">
      <alignment horizontal="left" vertical="center"/>
    </xf>
    <xf numFmtId="0" fontId="27" fillId="5" borderId="12" xfId="0" applyFont="1" applyFill="1" applyBorder="1" applyAlignment="1">
      <alignment horizontal="left" vertical="center"/>
    </xf>
    <xf numFmtId="0" fontId="27" fillId="5" borderId="10" xfId="0" applyFont="1" applyFill="1" applyBorder="1" applyAlignment="1">
      <alignment horizontal="left" vertical="center"/>
    </xf>
    <xf numFmtId="0" fontId="27" fillId="5" borderId="2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left" vertical="center" wrapText="1"/>
    </xf>
    <xf numFmtId="38" fontId="39" fillId="5" borderId="2" xfId="2" applyNumberFormat="1" applyFont="1" applyFill="1" applyBorder="1" applyAlignment="1">
      <alignment vertical="center" wrapText="1"/>
    </xf>
    <xf numFmtId="0" fontId="27" fillId="5" borderId="9" xfId="2" applyNumberFormat="1" applyFont="1" applyFill="1" applyBorder="1" applyAlignment="1">
      <alignment horizontal="left" vertical="center"/>
    </xf>
    <xf numFmtId="38" fontId="20" fillId="5" borderId="5" xfId="2" applyNumberFormat="1" applyFont="1" applyFill="1" applyBorder="1" applyAlignment="1">
      <alignment horizontal="right" vertical="center"/>
    </xf>
    <xf numFmtId="0" fontId="27" fillId="5" borderId="2" xfId="2" applyNumberFormat="1" applyFont="1" applyFill="1" applyBorder="1" applyAlignment="1">
      <alignment horizontal="left" vertical="center" wrapText="1"/>
    </xf>
    <xf numFmtId="38" fontId="20" fillId="12" borderId="9" xfId="2" applyNumberFormat="1" applyFont="1" applyFill="1" applyBorder="1" applyAlignment="1">
      <alignment horizontal="right" vertical="center"/>
    </xf>
    <xf numFmtId="38" fontId="20" fillId="12" borderId="2" xfId="2" applyNumberFormat="1" applyFont="1" applyFill="1" applyBorder="1" applyAlignment="1">
      <alignment horizontal="right" vertical="center"/>
    </xf>
    <xf numFmtId="38" fontId="21" fillId="12" borderId="2" xfId="2" applyNumberFormat="1" applyFont="1" applyFill="1" applyBorder="1" applyAlignment="1">
      <alignment horizontal="right" vertical="center"/>
    </xf>
    <xf numFmtId="38" fontId="39" fillId="12" borderId="2" xfId="2" applyNumberFormat="1" applyFont="1" applyFill="1" applyBorder="1" applyAlignment="1">
      <alignment vertical="center" wrapText="1"/>
    </xf>
    <xf numFmtId="176" fontId="22" fillId="12" borderId="5" xfId="2" applyFont="1" applyFill="1" applyBorder="1" applyAlignment="1">
      <alignment horizontal="center" vertical="center"/>
    </xf>
    <xf numFmtId="176" fontId="23" fillId="13" borderId="2" xfId="2" applyFont="1" applyFill="1" applyBorder="1" applyAlignment="1">
      <alignment horizontal="center" vertical="center"/>
    </xf>
    <xf numFmtId="2" fontId="27" fillId="13" borderId="2" xfId="0" applyNumberFormat="1" applyFont="1" applyFill="1" applyBorder="1" applyAlignment="1">
      <alignment horizontal="center" vertical="center"/>
    </xf>
    <xf numFmtId="176" fontId="22" fillId="13" borderId="9" xfId="2" applyFont="1" applyFill="1" applyBorder="1" applyAlignment="1">
      <alignment horizontal="center" vertical="center"/>
    </xf>
    <xf numFmtId="176" fontId="22" fillId="13" borderId="2" xfId="2" applyFont="1" applyFill="1" applyBorder="1" applyAlignment="1">
      <alignment vertical="center"/>
    </xf>
    <xf numFmtId="0" fontId="22" fillId="13" borderId="8" xfId="0" applyFont="1" applyFill="1" applyBorder="1" applyAlignment="1">
      <alignment vertical="center"/>
    </xf>
    <xf numFmtId="0" fontId="22" fillId="13" borderId="5" xfId="0" applyFont="1" applyFill="1" applyBorder="1" applyAlignment="1">
      <alignment horizontal="center" vertical="center"/>
    </xf>
    <xf numFmtId="9" fontId="0" fillId="0" borderId="0" xfId="0" applyNumberFormat="1"/>
    <xf numFmtId="38" fontId="0" fillId="2" borderId="0" xfId="0" applyNumberFormat="1" applyFill="1" applyAlignment="1">
      <alignment horizontal="center" vertical="center"/>
    </xf>
    <xf numFmtId="176" fontId="22" fillId="9" borderId="2" xfId="2" applyFont="1" applyFill="1" applyBorder="1" applyAlignment="1">
      <alignment horizontal="center" vertical="center"/>
    </xf>
    <xf numFmtId="38" fontId="10" fillId="5" borderId="0" xfId="0" applyNumberFormat="1" applyFont="1" applyFill="1" applyAlignment="1">
      <alignment horizontal="left" vertical="center"/>
    </xf>
    <xf numFmtId="41" fontId="35" fillId="0" borderId="21" xfId="5" applyFont="1" applyBorder="1" applyAlignment="1">
      <alignment horizontal="center" vertical="center"/>
    </xf>
    <xf numFmtId="41" fontId="35" fillId="0" borderId="22" xfId="5" applyFont="1" applyBorder="1" applyAlignment="1">
      <alignment horizontal="center" vertical="center"/>
    </xf>
    <xf numFmtId="41" fontId="35" fillId="0" borderId="20" xfId="5" applyFont="1" applyBorder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35" fillId="8" borderId="21" xfId="4" applyFont="1" applyFill="1" applyBorder="1" applyAlignment="1">
      <alignment horizontal="center" vertical="center"/>
    </xf>
    <xf numFmtId="0" fontId="35" fillId="8" borderId="22" xfId="4" applyFont="1" applyFill="1" applyBorder="1" applyAlignment="1">
      <alignment horizontal="center" vertical="center"/>
    </xf>
    <xf numFmtId="0" fontId="35" fillId="8" borderId="20" xfId="4" applyFont="1" applyFill="1" applyBorder="1" applyAlignment="1">
      <alignment horizontal="center" vertical="center"/>
    </xf>
    <xf numFmtId="177" fontId="30" fillId="0" borderId="0" xfId="0" applyNumberFormat="1" applyFont="1" applyAlignment="1">
      <alignment horizontal="left" vertical="center" wrapText="1"/>
    </xf>
    <xf numFmtId="0" fontId="41" fillId="0" borderId="0" xfId="6" applyFont="1" applyAlignment="1">
      <alignment horizontal="center" vertical="center"/>
    </xf>
    <xf numFmtId="0" fontId="42" fillId="0" borderId="9" xfId="6" applyFont="1" applyBorder="1" applyAlignment="1">
      <alignment horizontal="center" vertical="center"/>
    </xf>
    <xf numFmtId="0" fontId="42" fillId="0" borderId="12" xfId="6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2" fillId="0" borderId="2" xfId="6" applyFont="1" applyBorder="1" applyAlignment="1">
      <alignment horizontal="center" vertical="center"/>
    </xf>
    <xf numFmtId="49" fontId="38" fillId="0" borderId="9" xfId="0" applyNumberFormat="1" applyFont="1" applyBorder="1" applyAlignment="1">
      <alignment horizontal="center" vertical="center" wrapText="1"/>
    </xf>
    <xf numFmtId="49" fontId="38" fillId="0" borderId="10" xfId="0" applyNumberFormat="1" applyFont="1" applyBorder="1" applyAlignment="1">
      <alignment horizontal="center" vertical="center" wrapText="1"/>
    </xf>
    <xf numFmtId="38" fontId="21" fillId="12" borderId="9" xfId="1" applyNumberFormat="1" applyFont="1" applyFill="1" applyBorder="1" applyAlignment="1">
      <alignment horizontal="center" vertical="center" wrapText="1"/>
    </xf>
    <xf numFmtId="38" fontId="21" fillId="12" borderId="10" xfId="1" applyNumberFormat="1" applyFont="1" applyFill="1" applyBorder="1" applyAlignment="1">
      <alignment horizontal="center" vertical="center" wrapText="1"/>
    </xf>
    <xf numFmtId="38" fontId="20" fillId="0" borderId="9" xfId="1" applyNumberFormat="1" applyFont="1" applyFill="1" applyBorder="1" applyAlignment="1">
      <alignment horizontal="center" vertical="center" wrapText="1"/>
    </xf>
    <xf numFmtId="38" fontId="20" fillId="0" borderId="10" xfId="1" applyNumberFormat="1" applyFont="1" applyFill="1" applyBorder="1" applyAlignment="1">
      <alignment horizontal="center" vertical="center" wrapText="1"/>
    </xf>
    <xf numFmtId="176" fontId="22" fillId="13" borderId="5" xfId="2" applyFont="1" applyFill="1" applyBorder="1" applyAlignment="1">
      <alignment horizontal="center" vertical="center"/>
    </xf>
    <xf numFmtId="176" fontId="22" fillId="13" borderId="1" xfId="2" applyFont="1" applyFill="1" applyBorder="1" applyAlignment="1">
      <alignment horizontal="center" vertical="center"/>
    </xf>
    <xf numFmtId="176" fontId="22" fillId="13" borderId="8" xfId="2" applyFont="1" applyFill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38" fontId="20" fillId="0" borderId="9" xfId="2" applyNumberFormat="1" applyFont="1" applyFill="1" applyBorder="1" applyAlignment="1">
      <alignment horizontal="right" vertical="center" wrapText="1"/>
    </xf>
    <xf numFmtId="38" fontId="20" fillId="0" borderId="12" xfId="2" applyNumberFormat="1" applyFont="1" applyFill="1" applyBorder="1" applyAlignment="1">
      <alignment horizontal="right" vertical="center" wrapText="1"/>
    </xf>
    <xf numFmtId="38" fontId="21" fillId="12" borderId="9" xfId="1" applyNumberFormat="1" applyFont="1" applyFill="1" applyBorder="1" applyAlignment="1">
      <alignment horizontal="right" vertical="center" wrapText="1"/>
    </xf>
    <xf numFmtId="38" fontId="21" fillId="12" borderId="12" xfId="1" applyNumberFormat="1" applyFont="1" applyFill="1" applyBorder="1" applyAlignment="1">
      <alignment horizontal="right" vertical="center" wrapText="1"/>
    </xf>
    <xf numFmtId="38" fontId="20" fillId="0" borderId="9" xfId="1" applyNumberFormat="1" applyFont="1" applyFill="1" applyBorder="1" applyAlignment="1">
      <alignment horizontal="right" vertical="center" wrapText="1"/>
    </xf>
    <xf numFmtId="38" fontId="20" fillId="0" borderId="12" xfId="1" applyNumberFormat="1" applyFont="1" applyFill="1" applyBorder="1" applyAlignment="1">
      <alignment horizontal="right" vertical="center" wrapText="1"/>
    </xf>
    <xf numFmtId="0" fontId="29" fillId="6" borderId="6" xfId="1" applyFont="1" applyFill="1" applyBorder="1" applyAlignment="1">
      <alignment horizontal="center" vertical="center" wrapText="1"/>
    </xf>
    <xf numFmtId="0" fontId="29" fillId="6" borderId="15" xfId="1" applyFont="1" applyFill="1" applyBorder="1" applyAlignment="1">
      <alignment horizontal="center" vertical="center" wrapText="1"/>
    </xf>
    <xf numFmtId="49" fontId="8" fillId="7" borderId="2" xfId="3" applyNumberFormat="1" applyFont="1" applyFill="1" applyBorder="1" applyAlignment="1">
      <alignment horizontal="center" vertical="center" wrapText="1"/>
    </xf>
    <xf numFmtId="176" fontId="8" fillId="7" borderId="2" xfId="3" applyNumberFormat="1" applyFont="1" applyFill="1" applyBorder="1" applyAlignment="1">
      <alignment horizontal="center" vertical="center" wrapText="1"/>
    </xf>
    <xf numFmtId="176" fontId="8" fillId="7" borderId="9" xfId="3" applyNumberFormat="1" applyFont="1" applyFill="1" applyBorder="1" applyAlignment="1">
      <alignment horizontal="center" vertical="center" wrapText="1"/>
    </xf>
    <xf numFmtId="176" fontId="8" fillId="7" borderId="10" xfId="3" applyNumberFormat="1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176" fontId="22" fillId="0" borderId="5" xfId="2" applyFont="1" applyFill="1" applyBorder="1" applyAlignment="1">
      <alignment horizontal="center" vertical="center"/>
    </xf>
    <xf numFmtId="176" fontId="22" fillId="0" borderId="1" xfId="2" applyFont="1" applyFill="1" applyBorder="1" applyAlignment="1">
      <alignment horizontal="center" vertical="center"/>
    </xf>
    <xf numFmtId="176" fontId="22" fillId="0" borderId="8" xfId="2" applyFont="1" applyFill="1" applyBorder="1" applyAlignment="1">
      <alignment horizontal="center" vertical="center"/>
    </xf>
    <xf numFmtId="38" fontId="21" fillId="0" borderId="2" xfId="1" applyNumberFormat="1" applyFont="1" applyFill="1" applyBorder="1" applyAlignment="1">
      <alignment horizontal="right" vertical="center" wrapText="1"/>
    </xf>
    <xf numFmtId="38" fontId="21" fillId="12" borderId="2" xfId="1" applyNumberFormat="1" applyFont="1" applyFill="1" applyBorder="1" applyAlignment="1">
      <alignment horizontal="right" vertical="center" wrapText="1"/>
    </xf>
    <xf numFmtId="38" fontId="20" fillId="0" borderId="2" xfId="1" applyNumberFormat="1" applyFont="1" applyFill="1" applyBorder="1" applyAlignment="1">
      <alignment horizontal="right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38" fontId="39" fillId="5" borderId="9" xfId="2" applyNumberFormat="1" applyFont="1" applyFill="1" applyBorder="1" applyAlignment="1">
      <alignment horizontal="center" vertical="center" wrapText="1"/>
    </xf>
    <xf numFmtId="38" fontId="39" fillId="5" borderId="12" xfId="2" applyNumberFormat="1" applyFont="1" applyFill="1" applyBorder="1" applyAlignment="1">
      <alignment horizontal="center" vertical="center" wrapText="1"/>
    </xf>
    <xf numFmtId="38" fontId="39" fillId="5" borderId="10" xfId="2" applyNumberFormat="1" applyFont="1" applyFill="1" applyBorder="1" applyAlignment="1">
      <alignment horizontal="center" vertical="center" wrapText="1"/>
    </xf>
    <xf numFmtId="38" fontId="20" fillId="5" borderId="9" xfId="2" applyNumberFormat="1" applyFont="1" applyFill="1" applyBorder="1" applyAlignment="1">
      <alignment horizontal="right" vertical="center"/>
    </xf>
    <xf numFmtId="38" fontId="20" fillId="5" borderId="12" xfId="2" applyNumberFormat="1" applyFont="1" applyFill="1" applyBorder="1" applyAlignment="1">
      <alignment horizontal="right" vertical="center"/>
    </xf>
    <xf numFmtId="38" fontId="20" fillId="5" borderId="10" xfId="2" applyNumberFormat="1" applyFont="1" applyFill="1" applyBorder="1" applyAlignment="1">
      <alignment horizontal="right" vertical="center"/>
    </xf>
    <xf numFmtId="49" fontId="18" fillId="5" borderId="2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 wrapText="1"/>
    </xf>
    <xf numFmtId="49" fontId="19" fillId="5" borderId="12" xfId="0" applyNumberFormat="1" applyFont="1" applyFill="1" applyBorder="1" applyAlignment="1">
      <alignment horizontal="center" vertical="center" wrapText="1"/>
    </xf>
    <xf numFmtId="49" fontId="19" fillId="5" borderId="10" xfId="0" applyNumberFormat="1" applyFont="1" applyFill="1" applyBorder="1" applyAlignment="1">
      <alignment horizontal="center" vertical="center" wrapText="1"/>
    </xf>
    <xf numFmtId="38" fontId="20" fillId="12" borderId="9" xfId="2" applyNumberFormat="1" applyFont="1" applyFill="1" applyBorder="1" applyAlignment="1">
      <alignment horizontal="right" vertical="center"/>
    </xf>
    <xf numFmtId="38" fontId="20" fillId="12" borderId="12" xfId="2" applyNumberFormat="1" applyFont="1" applyFill="1" applyBorder="1" applyAlignment="1">
      <alignment horizontal="right" vertical="center"/>
    </xf>
    <xf numFmtId="38" fontId="20" fillId="12" borderId="10" xfId="2" applyNumberFormat="1" applyFont="1" applyFill="1" applyBorder="1" applyAlignment="1">
      <alignment horizontal="right" vertical="center"/>
    </xf>
    <xf numFmtId="0" fontId="19" fillId="5" borderId="9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/>
    </xf>
    <xf numFmtId="49" fontId="19" fillId="5" borderId="3" xfId="0" applyNumberFormat="1" applyFont="1" applyFill="1" applyBorder="1" applyAlignment="1">
      <alignment horizontal="center" vertical="center" wrapText="1"/>
    </xf>
    <xf numFmtId="49" fontId="19" fillId="5" borderId="7" xfId="0" applyNumberFormat="1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38" fillId="5" borderId="9" xfId="0" applyFont="1" applyFill="1" applyBorder="1" applyAlignment="1">
      <alignment horizontal="center" vertical="center" wrapText="1"/>
    </xf>
    <xf numFmtId="0" fontId="38" fillId="5" borderId="12" xfId="0" applyFont="1" applyFill="1" applyBorder="1" applyAlignment="1">
      <alignment horizontal="center" vertical="center" wrapText="1"/>
    </xf>
    <xf numFmtId="0" fontId="38" fillId="5" borderId="10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38" fontId="21" fillId="12" borderId="9" xfId="2" applyNumberFormat="1" applyFont="1" applyFill="1" applyBorder="1" applyAlignment="1">
      <alignment horizontal="right" vertical="center"/>
    </xf>
    <xf numFmtId="38" fontId="21" fillId="12" borderId="12" xfId="2" applyNumberFormat="1" applyFont="1" applyFill="1" applyBorder="1" applyAlignment="1">
      <alignment horizontal="right" vertical="center"/>
    </xf>
    <xf numFmtId="38" fontId="39" fillId="12" borderId="9" xfId="2" applyNumberFormat="1" applyFont="1" applyFill="1" applyBorder="1" applyAlignment="1">
      <alignment horizontal="center" vertical="center" wrapText="1"/>
    </xf>
    <xf numFmtId="38" fontId="39" fillId="12" borderId="12" xfId="2" applyNumberFormat="1" applyFont="1" applyFill="1" applyBorder="1" applyAlignment="1">
      <alignment horizontal="center" vertical="center" wrapText="1"/>
    </xf>
    <xf numFmtId="38" fontId="39" fillId="12" borderId="10" xfId="2" applyNumberFormat="1" applyFont="1" applyFill="1" applyBorder="1" applyAlignment="1">
      <alignment horizontal="center" vertical="center" wrapText="1"/>
    </xf>
  </cellXfs>
  <cellStyles count="7">
    <cellStyle name="메모" xfId="1" builtinId="10"/>
    <cellStyle name="쉼표 [0]" xfId="2" builtinId="6"/>
    <cellStyle name="쉼표 [0] 2" xfId="5" xr:uid="{00000000-0005-0000-0000-000002000000}"/>
    <cellStyle name="좋음" xfId="3" builtinId="26"/>
    <cellStyle name="표준" xfId="0" builtinId="0"/>
    <cellStyle name="표준 2" xfId="4" xr:uid="{00000000-0005-0000-0000-000005000000}"/>
    <cellStyle name="표준 9" xfId="6" xr:uid="{00000000-0005-0000-0000-000006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N13"/>
  <sheetViews>
    <sheetView tabSelected="1" workbookViewId="0">
      <selection activeCell="A3" sqref="A3:C3"/>
    </sheetView>
  </sheetViews>
  <sheetFormatPr defaultRowHeight="13.5"/>
  <cols>
    <col min="1" max="1" width="59" style="27" customWidth="1"/>
    <col min="2" max="2" width="16.140625" style="27" customWidth="1"/>
    <col min="3" max="3" width="9.28515625" style="27" customWidth="1"/>
    <col min="4" max="4" width="14.28515625" style="27" customWidth="1"/>
    <col min="5" max="5" width="16.85546875" style="27" customWidth="1"/>
    <col min="6" max="6" width="37.85546875" style="27" customWidth="1"/>
    <col min="7" max="259" width="9.140625" style="27"/>
    <col min="260" max="260" width="44.140625" style="27" customWidth="1"/>
    <col min="261" max="261" width="45.85546875" style="27" customWidth="1"/>
    <col min="262" max="262" width="48.140625" style="27" customWidth="1"/>
    <col min="263" max="515" width="9.140625" style="27"/>
    <col min="516" max="516" width="44.140625" style="27" customWidth="1"/>
    <col min="517" max="517" width="45.85546875" style="27" customWidth="1"/>
    <col min="518" max="518" width="48.140625" style="27" customWidth="1"/>
    <col min="519" max="771" width="9.140625" style="27"/>
    <col min="772" max="772" width="44.140625" style="27" customWidth="1"/>
    <col min="773" max="773" width="45.85546875" style="27" customWidth="1"/>
    <col min="774" max="774" width="48.140625" style="27" customWidth="1"/>
    <col min="775" max="1027" width="9.140625" style="27"/>
    <col min="1028" max="1028" width="44.140625" style="27" customWidth="1"/>
    <col min="1029" max="1029" width="45.85546875" style="27" customWidth="1"/>
    <col min="1030" max="1030" width="48.140625" style="27" customWidth="1"/>
    <col min="1031" max="1283" width="9.140625" style="27"/>
    <col min="1284" max="1284" width="44.140625" style="27" customWidth="1"/>
    <col min="1285" max="1285" width="45.85546875" style="27" customWidth="1"/>
    <col min="1286" max="1286" width="48.140625" style="27" customWidth="1"/>
    <col min="1287" max="1539" width="9.140625" style="27"/>
    <col min="1540" max="1540" width="44.140625" style="27" customWidth="1"/>
    <col min="1541" max="1541" width="45.85546875" style="27" customWidth="1"/>
    <col min="1542" max="1542" width="48.140625" style="27" customWidth="1"/>
    <col min="1543" max="1795" width="9.140625" style="27"/>
    <col min="1796" max="1796" width="44.140625" style="27" customWidth="1"/>
    <col min="1797" max="1797" width="45.85546875" style="27" customWidth="1"/>
    <col min="1798" max="1798" width="48.140625" style="27" customWidth="1"/>
    <col min="1799" max="2051" width="9.140625" style="27"/>
    <col min="2052" max="2052" width="44.140625" style="27" customWidth="1"/>
    <col min="2053" max="2053" width="45.85546875" style="27" customWidth="1"/>
    <col min="2054" max="2054" width="48.140625" style="27" customWidth="1"/>
    <col min="2055" max="2307" width="9.140625" style="27"/>
    <col min="2308" max="2308" width="44.140625" style="27" customWidth="1"/>
    <col min="2309" max="2309" width="45.85546875" style="27" customWidth="1"/>
    <col min="2310" max="2310" width="48.140625" style="27" customWidth="1"/>
    <col min="2311" max="2563" width="9.140625" style="27"/>
    <col min="2564" max="2564" width="44.140625" style="27" customWidth="1"/>
    <col min="2565" max="2565" width="45.85546875" style="27" customWidth="1"/>
    <col min="2566" max="2566" width="48.140625" style="27" customWidth="1"/>
    <col min="2567" max="2819" width="9.140625" style="27"/>
    <col min="2820" max="2820" width="44.140625" style="27" customWidth="1"/>
    <col min="2821" max="2821" width="45.85546875" style="27" customWidth="1"/>
    <col min="2822" max="2822" width="48.140625" style="27" customWidth="1"/>
    <col min="2823" max="3075" width="9.140625" style="27"/>
    <col min="3076" max="3076" width="44.140625" style="27" customWidth="1"/>
    <col min="3077" max="3077" width="45.85546875" style="27" customWidth="1"/>
    <col min="3078" max="3078" width="48.140625" style="27" customWidth="1"/>
    <col min="3079" max="3331" width="9.140625" style="27"/>
    <col min="3332" max="3332" width="44.140625" style="27" customWidth="1"/>
    <col min="3333" max="3333" width="45.85546875" style="27" customWidth="1"/>
    <col min="3334" max="3334" width="48.140625" style="27" customWidth="1"/>
    <col min="3335" max="3587" width="9.140625" style="27"/>
    <col min="3588" max="3588" width="44.140625" style="27" customWidth="1"/>
    <col min="3589" max="3589" width="45.85546875" style="27" customWidth="1"/>
    <col min="3590" max="3590" width="48.140625" style="27" customWidth="1"/>
    <col min="3591" max="3843" width="9.140625" style="27"/>
    <col min="3844" max="3844" width="44.140625" style="27" customWidth="1"/>
    <col min="3845" max="3845" width="45.85546875" style="27" customWidth="1"/>
    <col min="3846" max="3846" width="48.140625" style="27" customWidth="1"/>
    <col min="3847" max="4099" width="9.140625" style="27"/>
    <col min="4100" max="4100" width="44.140625" style="27" customWidth="1"/>
    <col min="4101" max="4101" width="45.85546875" style="27" customWidth="1"/>
    <col min="4102" max="4102" width="48.140625" style="27" customWidth="1"/>
    <col min="4103" max="4355" width="9.140625" style="27"/>
    <col min="4356" max="4356" width="44.140625" style="27" customWidth="1"/>
    <col min="4357" max="4357" width="45.85546875" style="27" customWidth="1"/>
    <col min="4358" max="4358" width="48.140625" style="27" customWidth="1"/>
    <col min="4359" max="4611" width="9.140625" style="27"/>
    <col min="4612" max="4612" width="44.140625" style="27" customWidth="1"/>
    <col min="4613" max="4613" width="45.85546875" style="27" customWidth="1"/>
    <col min="4614" max="4614" width="48.140625" style="27" customWidth="1"/>
    <col min="4615" max="4867" width="9.140625" style="27"/>
    <col min="4868" max="4868" width="44.140625" style="27" customWidth="1"/>
    <col min="4869" max="4869" width="45.85546875" style="27" customWidth="1"/>
    <col min="4870" max="4870" width="48.140625" style="27" customWidth="1"/>
    <col min="4871" max="5123" width="9.140625" style="27"/>
    <col min="5124" max="5124" width="44.140625" style="27" customWidth="1"/>
    <col min="5125" max="5125" width="45.85546875" style="27" customWidth="1"/>
    <col min="5126" max="5126" width="48.140625" style="27" customWidth="1"/>
    <col min="5127" max="5379" width="9.140625" style="27"/>
    <col min="5380" max="5380" width="44.140625" style="27" customWidth="1"/>
    <col min="5381" max="5381" width="45.85546875" style="27" customWidth="1"/>
    <col min="5382" max="5382" width="48.140625" style="27" customWidth="1"/>
    <col min="5383" max="5635" width="9.140625" style="27"/>
    <col min="5636" max="5636" width="44.140625" style="27" customWidth="1"/>
    <col min="5637" max="5637" width="45.85546875" style="27" customWidth="1"/>
    <col min="5638" max="5638" width="48.140625" style="27" customWidth="1"/>
    <col min="5639" max="5891" width="9.140625" style="27"/>
    <col min="5892" max="5892" width="44.140625" style="27" customWidth="1"/>
    <col min="5893" max="5893" width="45.85546875" style="27" customWidth="1"/>
    <col min="5894" max="5894" width="48.140625" style="27" customWidth="1"/>
    <col min="5895" max="6147" width="9.140625" style="27"/>
    <col min="6148" max="6148" width="44.140625" style="27" customWidth="1"/>
    <col min="6149" max="6149" width="45.85546875" style="27" customWidth="1"/>
    <col min="6150" max="6150" width="48.140625" style="27" customWidth="1"/>
    <col min="6151" max="6403" width="9.140625" style="27"/>
    <col min="6404" max="6404" width="44.140625" style="27" customWidth="1"/>
    <col min="6405" max="6405" width="45.85546875" style="27" customWidth="1"/>
    <col min="6406" max="6406" width="48.140625" style="27" customWidth="1"/>
    <col min="6407" max="6659" width="9.140625" style="27"/>
    <col min="6660" max="6660" width="44.140625" style="27" customWidth="1"/>
    <col min="6661" max="6661" width="45.85546875" style="27" customWidth="1"/>
    <col min="6662" max="6662" width="48.140625" style="27" customWidth="1"/>
    <col min="6663" max="6915" width="9.140625" style="27"/>
    <col min="6916" max="6916" width="44.140625" style="27" customWidth="1"/>
    <col min="6917" max="6917" width="45.85546875" style="27" customWidth="1"/>
    <col min="6918" max="6918" width="48.140625" style="27" customWidth="1"/>
    <col min="6919" max="7171" width="9.140625" style="27"/>
    <col min="7172" max="7172" width="44.140625" style="27" customWidth="1"/>
    <col min="7173" max="7173" width="45.85546875" style="27" customWidth="1"/>
    <col min="7174" max="7174" width="48.140625" style="27" customWidth="1"/>
    <col min="7175" max="7427" width="9.140625" style="27"/>
    <col min="7428" max="7428" width="44.140625" style="27" customWidth="1"/>
    <col min="7429" max="7429" width="45.85546875" style="27" customWidth="1"/>
    <col min="7430" max="7430" width="48.140625" style="27" customWidth="1"/>
    <col min="7431" max="7683" width="9.140625" style="27"/>
    <col min="7684" max="7684" width="44.140625" style="27" customWidth="1"/>
    <col min="7685" max="7685" width="45.85546875" style="27" customWidth="1"/>
    <col min="7686" max="7686" width="48.140625" style="27" customWidth="1"/>
    <col min="7687" max="7939" width="9.140625" style="27"/>
    <col min="7940" max="7940" width="44.140625" style="27" customWidth="1"/>
    <col min="7941" max="7941" width="45.85546875" style="27" customWidth="1"/>
    <col min="7942" max="7942" width="48.140625" style="27" customWidth="1"/>
    <col min="7943" max="8195" width="9.140625" style="27"/>
    <col min="8196" max="8196" width="44.140625" style="27" customWidth="1"/>
    <col min="8197" max="8197" width="45.85546875" style="27" customWidth="1"/>
    <col min="8198" max="8198" width="48.140625" style="27" customWidth="1"/>
    <col min="8199" max="8451" width="9.140625" style="27"/>
    <col min="8452" max="8452" width="44.140625" style="27" customWidth="1"/>
    <col min="8453" max="8453" width="45.85546875" style="27" customWidth="1"/>
    <col min="8454" max="8454" width="48.140625" style="27" customWidth="1"/>
    <col min="8455" max="8707" width="9.140625" style="27"/>
    <col min="8708" max="8708" width="44.140625" style="27" customWidth="1"/>
    <col min="8709" max="8709" width="45.85546875" style="27" customWidth="1"/>
    <col min="8710" max="8710" width="48.140625" style="27" customWidth="1"/>
    <col min="8711" max="8963" width="9.140625" style="27"/>
    <col min="8964" max="8964" width="44.140625" style="27" customWidth="1"/>
    <col min="8965" max="8965" width="45.85546875" style="27" customWidth="1"/>
    <col min="8966" max="8966" width="48.140625" style="27" customWidth="1"/>
    <col min="8967" max="9219" width="9.140625" style="27"/>
    <col min="9220" max="9220" width="44.140625" style="27" customWidth="1"/>
    <col min="9221" max="9221" width="45.85546875" style="27" customWidth="1"/>
    <col min="9222" max="9222" width="48.140625" style="27" customWidth="1"/>
    <col min="9223" max="9475" width="9.140625" style="27"/>
    <col min="9476" max="9476" width="44.140625" style="27" customWidth="1"/>
    <col min="9477" max="9477" width="45.85546875" style="27" customWidth="1"/>
    <col min="9478" max="9478" width="48.140625" style="27" customWidth="1"/>
    <col min="9479" max="9731" width="9.140625" style="27"/>
    <col min="9732" max="9732" width="44.140625" style="27" customWidth="1"/>
    <col min="9733" max="9733" width="45.85546875" style="27" customWidth="1"/>
    <col min="9734" max="9734" width="48.140625" style="27" customWidth="1"/>
    <col min="9735" max="9987" width="9.140625" style="27"/>
    <col min="9988" max="9988" width="44.140625" style="27" customWidth="1"/>
    <col min="9989" max="9989" width="45.85546875" style="27" customWidth="1"/>
    <col min="9990" max="9990" width="48.140625" style="27" customWidth="1"/>
    <col min="9991" max="10243" width="9.140625" style="27"/>
    <col min="10244" max="10244" width="44.140625" style="27" customWidth="1"/>
    <col min="10245" max="10245" width="45.85546875" style="27" customWidth="1"/>
    <col min="10246" max="10246" width="48.140625" style="27" customWidth="1"/>
    <col min="10247" max="10499" width="9.140625" style="27"/>
    <col min="10500" max="10500" width="44.140625" style="27" customWidth="1"/>
    <col min="10501" max="10501" width="45.85546875" style="27" customWidth="1"/>
    <col min="10502" max="10502" width="48.140625" style="27" customWidth="1"/>
    <col min="10503" max="10755" width="9.140625" style="27"/>
    <col min="10756" max="10756" width="44.140625" style="27" customWidth="1"/>
    <col min="10757" max="10757" width="45.85546875" style="27" customWidth="1"/>
    <col min="10758" max="10758" width="48.140625" style="27" customWidth="1"/>
    <col min="10759" max="11011" width="9.140625" style="27"/>
    <col min="11012" max="11012" width="44.140625" style="27" customWidth="1"/>
    <col min="11013" max="11013" width="45.85546875" style="27" customWidth="1"/>
    <col min="11014" max="11014" width="48.140625" style="27" customWidth="1"/>
    <col min="11015" max="11267" width="9.140625" style="27"/>
    <col min="11268" max="11268" width="44.140625" style="27" customWidth="1"/>
    <col min="11269" max="11269" width="45.85546875" style="27" customWidth="1"/>
    <col min="11270" max="11270" width="48.140625" style="27" customWidth="1"/>
    <col min="11271" max="11523" width="9.140625" style="27"/>
    <col min="11524" max="11524" width="44.140625" style="27" customWidth="1"/>
    <col min="11525" max="11525" width="45.85546875" style="27" customWidth="1"/>
    <col min="11526" max="11526" width="48.140625" style="27" customWidth="1"/>
    <col min="11527" max="11779" width="9.140625" style="27"/>
    <col min="11780" max="11780" width="44.140625" style="27" customWidth="1"/>
    <col min="11781" max="11781" width="45.85546875" style="27" customWidth="1"/>
    <col min="11782" max="11782" width="48.140625" style="27" customWidth="1"/>
    <col min="11783" max="12035" width="9.140625" style="27"/>
    <col min="12036" max="12036" width="44.140625" style="27" customWidth="1"/>
    <col min="12037" max="12037" width="45.85546875" style="27" customWidth="1"/>
    <col min="12038" max="12038" width="48.140625" style="27" customWidth="1"/>
    <col min="12039" max="12291" width="9.140625" style="27"/>
    <col min="12292" max="12292" width="44.140625" style="27" customWidth="1"/>
    <col min="12293" max="12293" width="45.85546875" style="27" customWidth="1"/>
    <col min="12294" max="12294" width="48.140625" style="27" customWidth="1"/>
    <col min="12295" max="12547" width="9.140625" style="27"/>
    <col min="12548" max="12548" width="44.140625" style="27" customWidth="1"/>
    <col min="12549" max="12549" width="45.85546875" style="27" customWidth="1"/>
    <col min="12550" max="12550" width="48.140625" style="27" customWidth="1"/>
    <col min="12551" max="12803" width="9.140625" style="27"/>
    <col min="12804" max="12804" width="44.140625" style="27" customWidth="1"/>
    <col min="12805" max="12805" width="45.85546875" style="27" customWidth="1"/>
    <col min="12806" max="12806" width="48.140625" style="27" customWidth="1"/>
    <col min="12807" max="13059" width="9.140625" style="27"/>
    <col min="13060" max="13060" width="44.140625" style="27" customWidth="1"/>
    <col min="13061" max="13061" width="45.85546875" style="27" customWidth="1"/>
    <col min="13062" max="13062" width="48.140625" style="27" customWidth="1"/>
    <col min="13063" max="13315" width="9.140625" style="27"/>
    <col min="13316" max="13316" width="44.140625" style="27" customWidth="1"/>
    <col min="13317" max="13317" width="45.85546875" style="27" customWidth="1"/>
    <col min="13318" max="13318" width="48.140625" style="27" customWidth="1"/>
    <col min="13319" max="13571" width="9.140625" style="27"/>
    <col min="13572" max="13572" width="44.140625" style="27" customWidth="1"/>
    <col min="13573" max="13573" width="45.85546875" style="27" customWidth="1"/>
    <col min="13574" max="13574" width="48.140625" style="27" customWidth="1"/>
    <col min="13575" max="13827" width="9.140625" style="27"/>
    <col min="13828" max="13828" width="44.140625" style="27" customWidth="1"/>
    <col min="13829" max="13829" width="45.85546875" style="27" customWidth="1"/>
    <col min="13830" max="13830" width="48.140625" style="27" customWidth="1"/>
    <col min="13831" max="14083" width="9.140625" style="27"/>
    <col min="14084" max="14084" width="44.140625" style="27" customWidth="1"/>
    <col min="14085" max="14085" width="45.85546875" style="27" customWidth="1"/>
    <col min="14086" max="14086" width="48.140625" style="27" customWidth="1"/>
    <col min="14087" max="14339" width="9.140625" style="27"/>
    <col min="14340" max="14340" width="44.140625" style="27" customWidth="1"/>
    <col min="14341" max="14341" width="45.85546875" style="27" customWidth="1"/>
    <col min="14342" max="14342" width="48.140625" style="27" customWidth="1"/>
    <col min="14343" max="14595" width="9.140625" style="27"/>
    <col min="14596" max="14596" width="44.140625" style="27" customWidth="1"/>
    <col min="14597" max="14597" width="45.85546875" style="27" customWidth="1"/>
    <col min="14598" max="14598" width="48.140625" style="27" customWidth="1"/>
    <col min="14599" max="14851" width="9.140625" style="27"/>
    <col min="14852" max="14852" width="44.140625" style="27" customWidth="1"/>
    <col min="14853" max="14853" width="45.85546875" style="27" customWidth="1"/>
    <col min="14854" max="14854" width="48.140625" style="27" customWidth="1"/>
    <col min="14855" max="15107" width="9.140625" style="27"/>
    <col min="15108" max="15108" width="44.140625" style="27" customWidth="1"/>
    <col min="15109" max="15109" width="45.85546875" style="27" customWidth="1"/>
    <col min="15110" max="15110" width="48.140625" style="27" customWidth="1"/>
    <col min="15111" max="15363" width="9.140625" style="27"/>
    <col min="15364" max="15364" width="44.140625" style="27" customWidth="1"/>
    <col min="15365" max="15365" width="45.85546875" style="27" customWidth="1"/>
    <col min="15366" max="15366" width="48.140625" style="27" customWidth="1"/>
    <col min="15367" max="15619" width="9.140625" style="27"/>
    <col min="15620" max="15620" width="44.140625" style="27" customWidth="1"/>
    <col min="15621" max="15621" width="45.85546875" style="27" customWidth="1"/>
    <col min="15622" max="15622" width="48.140625" style="27" customWidth="1"/>
    <col min="15623" max="15875" width="9.140625" style="27"/>
    <col min="15876" max="15876" width="44.140625" style="27" customWidth="1"/>
    <col min="15877" max="15877" width="45.85546875" style="27" customWidth="1"/>
    <col min="15878" max="15878" width="48.140625" style="27" customWidth="1"/>
    <col min="15879" max="16131" width="9.140625" style="27"/>
    <col min="16132" max="16132" width="44.140625" style="27" customWidth="1"/>
    <col min="16133" max="16133" width="45.85546875" style="27" customWidth="1"/>
    <col min="16134" max="16134" width="48.140625" style="27" customWidth="1"/>
    <col min="16135" max="16384" width="9.140625" style="27"/>
  </cols>
  <sheetData>
    <row r="1" spans="1:14" ht="57.75" customHeight="1">
      <c r="A1" s="185" t="s">
        <v>330</v>
      </c>
      <c r="B1" s="185"/>
      <c r="C1" s="185"/>
      <c r="D1" s="185"/>
      <c r="E1" s="185"/>
      <c r="F1" s="185"/>
      <c r="G1" s="68"/>
      <c r="H1" s="68"/>
    </row>
    <row r="2" spans="1:14" ht="46.5" customHeight="1">
      <c r="A2" s="69" t="s">
        <v>336</v>
      </c>
      <c r="B2" s="70">
        <f>A6</f>
        <v>897659880</v>
      </c>
      <c r="C2" s="71" t="s">
        <v>69</v>
      </c>
      <c r="D2" s="71" t="s">
        <v>67</v>
      </c>
      <c r="E2" s="70">
        <f>B6</f>
        <v>897659880</v>
      </c>
      <c r="F2" s="72" t="s">
        <v>68</v>
      </c>
      <c r="G2" s="73"/>
      <c r="H2" s="73"/>
      <c r="I2" s="28"/>
      <c r="J2" s="28"/>
      <c r="K2" s="28"/>
      <c r="L2" s="28"/>
      <c r="M2" s="28"/>
      <c r="N2" s="28"/>
    </row>
    <row r="3" spans="1:14" ht="25.5" customHeight="1">
      <c r="A3" s="189" t="s">
        <v>71</v>
      </c>
      <c r="B3" s="189"/>
      <c r="C3" s="189"/>
      <c r="D3" s="74"/>
      <c r="E3" s="75"/>
      <c r="F3" s="76"/>
      <c r="G3" s="73"/>
      <c r="H3" s="73"/>
      <c r="I3" s="28"/>
      <c r="J3" s="28"/>
      <c r="K3" s="28"/>
      <c r="L3" s="28"/>
      <c r="M3" s="28"/>
      <c r="N3" s="28"/>
    </row>
    <row r="4" spans="1:14" ht="17.25" customHeight="1" thickBot="1">
      <c r="A4" s="77"/>
      <c r="B4" s="77"/>
      <c r="C4" s="77"/>
      <c r="D4" s="77"/>
      <c r="E4" s="68"/>
      <c r="F4" s="78" t="s">
        <v>70</v>
      </c>
      <c r="G4" s="68"/>
      <c r="H4" s="68"/>
    </row>
    <row r="5" spans="1:14" ht="66" customHeight="1" thickBot="1">
      <c r="A5" s="79" t="s">
        <v>64</v>
      </c>
      <c r="B5" s="186" t="s">
        <v>65</v>
      </c>
      <c r="C5" s="187"/>
      <c r="D5" s="187"/>
      <c r="E5" s="188"/>
      <c r="F5" s="80" t="s">
        <v>66</v>
      </c>
      <c r="G5" s="68"/>
      <c r="H5" s="68"/>
    </row>
    <row r="6" spans="1:14" ht="130.5" customHeight="1" thickBot="1">
      <c r="A6" s="81">
        <f>세입안!G78</f>
        <v>897659880</v>
      </c>
      <c r="B6" s="182">
        <f>세출안!G70</f>
        <v>897659880</v>
      </c>
      <c r="C6" s="183"/>
      <c r="D6" s="183"/>
      <c r="E6" s="184"/>
      <c r="F6" s="82">
        <f>A6-B6</f>
        <v>0</v>
      </c>
      <c r="G6" s="68"/>
      <c r="H6" s="68"/>
    </row>
    <row r="7" spans="1:14" ht="26.25" customHeight="1">
      <c r="A7" s="68"/>
      <c r="B7" s="68"/>
      <c r="C7" s="68"/>
      <c r="D7" s="68"/>
      <c r="E7" s="83" t="s">
        <v>122</v>
      </c>
      <c r="F7" s="84">
        <f>(세출안!G4+세출안!G11+세출안!G14+세출안!G16)/(세입안!G4+세입안!G35+세입안!G61)</f>
        <v>0.6452505463095014</v>
      </c>
      <c r="G7" s="68">
        <v>61.1</v>
      </c>
      <c r="H7" s="68"/>
    </row>
    <row r="13" spans="1:14">
      <c r="A13" s="27" t="s">
        <v>125</v>
      </c>
      <c r="B13" s="32" t="s">
        <v>126</v>
      </c>
      <c r="F13" s="27" t="s">
        <v>127</v>
      </c>
    </row>
  </sheetData>
  <mergeCells count="4">
    <mergeCell ref="B6:E6"/>
    <mergeCell ref="A1:F1"/>
    <mergeCell ref="B5:E5"/>
    <mergeCell ref="A3:C3"/>
  </mergeCells>
  <phoneticPr fontId="1" type="noConversion"/>
  <pageMargins left="0.83" right="0.19" top="1.28" bottom="1" header="0.5" footer="0.5"/>
  <pageSetup paperSize="9" scale="8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topLeftCell="A22" workbookViewId="0">
      <selection activeCell="C10" sqref="C10"/>
    </sheetView>
  </sheetViews>
  <sheetFormatPr defaultRowHeight="13.5"/>
  <cols>
    <col min="1" max="1" width="25.7109375" style="102" customWidth="1"/>
    <col min="2" max="2" width="39.42578125" style="102" customWidth="1"/>
    <col min="3" max="3" width="50.5703125" style="102" customWidth="1"/>
    <col min="4" max="4" width="9.140625" style="102"/>
    <col min="5" max="5" width="24.140625" style="102" customWidth="1"/>
    <col min="6" max="6" width="30.85546875" style="102" customWidth="1"/>
    <col min="7" max="256" width="9.140625" style="102"/>
    <col min="257" max="257" width="25.7109375" style="102" customWidth="1"/>
    <col min="258" max="258" width="33.42578125" style="102" customWidth="1"/>
    <col min="259" max="259" width="50.5703125" style="102" customWidth="1"/>
    <col min="260" max="260" width="9.140625" style="102"/>
    <col min="261" max="261" width="24.140625" style="102" customWidth="1"/>
    <col min="262" max="262" width="30.85546875" style="102" customWidth="1"/>
    <col min="263" max="512" width="9.140625" style="102"/>
    <col min="513" max="513" width="25.7109375" style="102" customWidth="1"/>
    <col min="514" max="514" width="33.42578125" style="102" customWidth="1"/>
    <col min="515" max="515" width="50.5703125" style="102" customWidth="1"/>
    <col min="516" max="516" width="9.140625" style="102"/>
    <col min="517" max="517" width="24.140625" style="102" customWidth="1"/>
    <col min="518" max="518" width="30.85546875" style="102" customWidth="1"/>
    <col min="519" max="768" width="9.140625" style="102"/>
    <col min="769" max="769" width="25.7109375" style="102" customWidth="1"/>
    <col min="770" max="770" width="33.42578125" style="102" customWidth="1"/>
    <col min="771" max="771" width="50.5703125" style="102" customWidth="1"/>
    <col min="772" max="772" width="9.140625" style="102"/>
    <col min="773" max="773" width="24.140625" style="102" customWidth="1"/>
    <col min="774" max="774" width="30.85546875" style="102" customWidth="1"/>
    <col min="775" max="1024" width="9.140625" style="102"/>
    <col min="1025" max="1025" width="25.7109375" style="102" customWidth="1"/>
    <col min="1026" max="1026" width="33.42578125" style="102" customWidth="1"/>
    <col min="1027" max="1027" width="50.5703125" style="102" customWidth="1"/>
    <col min="1028" max="1028" width="9.140625" style="102"/>
    <col min="1029" max="1029" width="24.140625" style="102" customWidth="1"/>
    <col min="1030" max="1030" width="30.85546875" style="102" customWidth="1"/>
    <col min="1031" max="1280" width="9.140625" style="102"/>
    <col min="1281" max="1281" width="25.7109375" style="102" customWidth="1"/>
    <col min="1282" max="1282" width="33.42578125" style="102" customWidth="1"/>
    <col min="1283" max="1283" width="50.5703125" style="102" customWidth="1"/>
    <col min="1284" max="1284" width="9.140625" style="102"/>
    <col min="1285" max="1285" width="24.140625" style="102" customWidth="1"/>
    <col min="1286" max="1286" width="30.85546875" style="102" customWidth="1"/>
    <col min="1287" max="1536" width="9.140625" style="102"/>
    <col min="1537" max="1537" width="25.7109375" style="102" customWidth="1"/>
    <col min="1538" max="1538" width="33.42578125" style="102" customWidth="1"/>
    <col min="1539" max="1539" width="50.5703125" style="102" customWidth="1"/>
    <col min="1540" max="1540" width="9.140625" style="102"/>
    <col min="1541" max="1541" width="24.140625" style="102" customWidth="1"/>
    <col min="1542" max="1542" width="30.85546875" style="102" customWidth="1"/>
    <col min="1543" max="1792" width="9.140625" style="102"/>
    <col min="1793" max="1793" width="25.7109375" style="102" customWidth="1"/>
    <col min="1794" max="1794" width="33.42578125" style="102" customWidth="1"/>
    <col min="1795" max="1795" width="50.5703125" style="102" customWidth="1"/>
    <col min="1796" max="1796" width="9.140625" style="102"/>
    <col min="1797" max="1797" width="24.140625" style="102" customWidth="1"/>
    <col min="1798" max="1798" width="30.85546875" style="102" customWidth="1"/>
    <col min="1799" max="2048" width="9.140625" style="102"/>
    <col min="2049" max="2049" width="25.7109375" style="102" customWidth="1"/>
    <col min="2050" max="2050" width="33.42578125" style="102" customWidth="1"/>
    <col min="2051" max="2051" width="50.5703125" style="102" customWidth="1"/>
    <col min="2052" max="2052" width="9.140625" style="102"/>
    <col min="2053" max="2053" width="24.140625" style="102" customWidth="1"/>
    <col min="2054" max="2054" width="30.85546875" style="102" customWidth="1"/>
    <col min="2055" max="2304" width="9.140625" style="102"/>
    <col min="2305" max="2305" width="25.7109375" style="102" customWidth="1"/>
    <col min="2306" max="2306" width="33.42578125" style="102" customWidth="1"/>
    <col min="2307" max="2307" width="50.5703125" style="102" customWidth="1"/>
    <col min="2308" max="2308" width="9.140625" style="102"/>
    <col min="2309" max="2309" width="24.140625" style="102" customWidth="1"/>
    <col min="2310" max="2310" width="30.85546875" style="102" customWidth="1"/>
    <col min="2311" max="2560" width="9.140625" style="102"/>
    <col min="2561" max="2561" width="25.7109375" style="102" customWidth="1"/>
    <col min="2562" max="2562" width="33.42578125" style="102" customWidth="1"/>
    <col min="2563" max="2563" width="50.5703125" style="102" customWidth="1"/>
    <col min="2564" max="2564" width="9.140625" style="102"/>
    <col min="2565" max="2565" width="24.140625" style="102" customWidth="1"/>
    <col min="2566" max="2566" width="30.85546875" style="102" customWidth="1"/>
    <col min="2567" max="2816" width="9.140625" style="102"/>
    <col min="2817" max="2817" width="25.7109375" style="102" customWidth="1"/>
    <col min="2818" max="2818" width="33.42578125" style="102" customWidth="1"/>
    <col min="2819" max="2819" width="50.5703125" style="102" customWidth="1"/>
    <col min="2820" max="2820" width="9.140625" style="102"/>
    <col min="2821" max="2821" width="24.140625" style="102" customWidth="1"/>
    <col min="2822" max="2822" width="30.85546875" style="102" customWidth="1"/>
    <col min="2823" max="3072" width="9.140625" style="102"/>
    <col min="3073" max="3073" width="25.7109375" style="102" customWidth="1"/>
    <col min="3074" max="3074" width="33.42578125" style="102" customWidth="1"/>
    <col min="3075" max="3075" width="50.5703125" style="102" customWidth="1"/>
    <col min="3076" max="3076" width="9.140625" style="102"/>
    <col min="3077" max="3077" width="24.140625" style="102" customWidth="1"/>
    <col min="3078" max="3078" width="30.85546875" style="102" customWidth="1"/>
    <col min="3079" max="3328" width="9.140625" style="102"/>
    <col min="3329" max="3329" width="25.7109375" style="102" customWidth="1"/>
    <col min="3330" max="3330" width="33.42578125" style="102" customWidth="1"/>
    <col min="3331" max="3331" width="50.5703125" style="102" customWidth="1"/>
    <col min="3332" max="3332" width="9.140625" style="102"/>
    <col min="3333" max="3333" width="24.140625" style="102" customWidth="1"/>
    <col min="3334" max="3334" width="30.85546875" style="102" customWidth="1"/>
    <col min="3335" max="3584" width="9.140625" style="102"/>
    <col min="3585" max="3585" width="25.7109375" style="102" customWidth="1"/>
    <col min="3586" max="3586" width="33.42578125" style="102" customWidth="1"/>
    <col min="3587" max="3587" width="50.5703125" style="102" customWidth="1"/>
    <col min="3588" max="3588" width="9.140625" style="102"/>
    <col min="3589" max="3589" width="24.140625" style="102" customWidth="1"/>
    <col min="3590" max="3590" width="30.85546875" style="102" customWidth="1"/>
    <col min="3591" max="3840" width="9.140625" style="102"/>
    <col min="3841" max="3841" width="25.7109375" style="102" customWidth="1"/>
    <col min="3842" max="3842" width="33.42578125" style="102" customWidth="1"/>
    <col min="3843" max="3843" width="50.5703125" style="102" customWidth="1"/>
    <col min="3844" max="3844" width="9.140625" style="102"/>
    <col min="3845" max="3845" width="24.140625" style="102" customWidth="1"/>
    <col min="3846" max="3846" width="30.85546875" style="102" customWidth="1"/>
    <col min="3847" max="4096" width="9.140625" style="102"/>
    <col min="4097" max="4097" width="25.7109375" style="102" customWidth="1"/>
    <col min="4098" max="4098" width="33.42578125" style="102" customWidth="1"/>
    <col min="4099" max="4099" width="50.5703125" style="102" customWidth="1"/>
    <col min="4100" max="4100" width="9.140625" style="102"/>
    <col min="4101" max="4101" width="24.140625" style="102" customWidth="1"/>
    <col min="4102" max="4102" width="30.85546875" style="102" customWidth="1"/>
    <col min="4103" max="4352" width="9.140625" style="102"/>
    <col min="4353" max="4353" width="25.7109375" style="102" customWidth="1"/>
    <col min="4354" max="4354" width="33.42578125" style="102" customWidth="1"/>
    <col min="4355" max="4355" width="50.5703125" style="102" customWidth="1"/>
    <col min="4356" max="4356" width="9.140625" style="102"/>
    <col min="4357" max="4357" width="24.140625" style="102" customWidth="1"/>
    <col min="4358" max="4358" width="30.85546875" style="102" customWidth="1"/>
    <col min="4359" max="4608" width="9.140625" style="102"/>
    <col min="4609" max="4609" width="25.7109375" style="102" customWidth="1"/>
    <col min="4610" max="4610" width="33.42578125" style="102" customWidth="1"/>
    <col min="4611" max="4611" width="50.5703125" style="102" customWidth="1"/>
    <col min="4612" max="4612" width="9.140625" style="102"/>
    <col min="4613" max="4613" width="24.140625" style="102" customWidth="1"/>
    <col min="4614" max="4614" width="30.85546875" style="102" customWidth="1"/>
    <col min="4615" max="4864" width="9.140625" style="102"/>
    <col min="4865" max="4865" width="25.7109375" style="102" customWidth="1"/>
    <col min="4866" max="4866" width="33.42578125" style="102" customWidth="1"/>
    <col min="4867" max="4867" width="50.5703125" style="102" customWidth="1"/>
    <col min="4868" max="4868" width="9.140625" style="102"/>
    <col min="4869" max="4869" width="24.140625" style="102" customWidth="1"/>
    <col min="4870" max="4870" width="30.85546875" style="102" customWidth="1"/>
    <col min="4871" max="5120" width="9.140625" style="102"/>
    <col min="5121" max="5121" width="25.7109375" style="102" customWidth="1"/>
    <col min="5122" max="5122" width="33.42578125" style="102" customWidth="1"/>
    <col min="5123" max="5123" width="50.5703125" style="102" customWidth="1"/>
    <col min="5124" max="5124" width="9.140625" style="102"/>
    <col min="5125" max="5125" width="24.140625" style="102" customWidth="1"/>
    <col min="5126" max="5126" width="30.85546875" style="102" customWidth="1"/>
    <col min="5127" max="5376" width="9.140625" style="102"/>
    <col min="5377" max="5377" width="25.7109375" style="102" customWidth="1"/>
    <col min="5378" max="5378" width="33.42578125" style="102" customWidth="1"/>
    <col min="5379" max="5379" width="50.5703125" style="102" customWidth="1"/>
    <col min="5380" max="5380" width="9.140625" style="102"/>
    <col min="5381" max="5381" width="24.140625" style="102" customWidth="1"/>
    <col min="5382" max="5382" width="30.85546875" style="102" customWidth="1"/>
    <col min="5383" max="5632" width="9.140625" style="102"/>
    <col min="5633" max="5633" width="25.7109375" style="102" customWidth="1"/>
    <col min="5634" max="5634" width="33.42578125" style="102" customWidth="1"/>
    <col min="5635" max="5635" width="50.5703125" style="102" customWidth="1"/>
    <col min="5636" max="5636" width="9.140625" style="102"/>
    <col min="5637" max="5637" width="24.140625" style="102" customWidth="1"/>
    <col min="5638" max="5638" width="30.85546875" style="102" customWidth="1"/>
    <col min="5639" max="5888" width="9.140625" style="102"/>
    <col min="5889" max="5889" width="25.7109375" style="102" customWidth="1"/>
    <col min="5890" max="5890" width="33.42578125" style="102" customWidth="1"/>
    <col min="5891" max="5891" width="50.5703125" style="102" customWidth="1"/>
    <col min="5892" max="5892" width="9.140625" style="102"/>
    <col min="5893" max="5893" width="24.140625" style="102" customWidth="1"/>
    <col min="5894" max="5894" width="30.85546875" style="102" customWidth="1"/>
    <col min="5895" max="6144" width="9.140625" style="102"/>
    <col min="6145" max="6145" width="25.7109375" style="102" customWidth="1"/>
    <col min="6146" max="6146" width="33.42578125" style="102" customWidth="1"/>
    <col min="6147" max="6147" width="50.5703125" style="102" customWidth="1"/>
    <col min="6148" max="6148" width="9.140625" style="102"/>
    <col min="6149" max="6149" width="24.140625" style="102" customWidth="1"/>
    <col min="6150" max="6150" width="30.85546875" style="102" customWidth="1"/>
    <col min="6151" max="6400" width="9.140625" style="102"/>
    <col min="6401" max="6401" width="25.7109375" style="102" customWidth="1"/>
    <col min="6402" max="6402" width="33.42578125" style="102" customWidth="1"/>
    <col min="6403" max="6403" width="50.5703125" style="102" customWidth="1"/>
    <col min="6404" max="6404" width="9.140625" style="102"/>
    <col min="6405" max="6405" width="24.140625" style="102" customWidth="1"/>
    <col min="6406" max="6406" width="30.85546875" style="102" customWidth="1"/>
    <col min="6407" max="6656" width="9.140625" style="102"/>
    <col min="6657" max="6657" width="25.7109375" style="102" customWidth="1"/>
    <col min="6658" max="6658" width="33.42578125" style="102" customWidth="1"/>
    <col min="6659" max="6659" width="50.5703125" style="102" customWidth="1"/>
    <col min="6660" max="6660" width="9.140625" style="102"/>
    <col min="6661" max="6661" width="24.140625" style="102" customWidth="1"/>
    <col min="6662" max="6662" width="30.85546875" style="102" customWidth="1"/>
    <col min="6663" max="6912" width="9.140625" style="102"/>
    <col min="6913" max="6913" width="25.7109375" style="102" customWidth="1"/>
    <col min="6914" max="6914" width="33.42578125" style="102" customWidth="1"/>
    <col min="6915" max="6915" width="50.5703125" style="102" customWidth="1"/>
    <col min="6916" max="6916" width="9.140625" style="102"/>
    <col min="6917" max="6917" width="24.140625" style="102" customWidth="1"/>
    <col min="6918" max="6918" width="30.85546875" style="102" customWidth="1"/>
    <col min="6919" max="7168" width="9.140625" style="102"/>
    <col min="7169" max="7169" width="25.7109375" style="102" customWidth="1"/>
    <col min="7170" max="7170" width="33.42578125" style="102" customWidth="1"/>
    <col min="7171" max="7171" width="50.5703125" style="102" customWidth="1"/>
    <col min="7172" max="7172" width="9.140625" style="102"/>
    <col min="7173" max="7173" width="24.140625" style="102" customWidth="1"/>
    <col min="7174" max="7174" width="30.85546875" style="102" customWidth="1"/>
    <col min="7175" max="7424" width="9.140625" style="102"/>
    <col min="7425" max="7425" width="25.7109375" style="102" customWidth="1"/>
    <col min="7426" max="7426" width="33.42578125" style="102" customWidth="1"/>
    <col min="7427" max="7427" width="50.5703125" style="102" customWidth="1"/>
    <col min="7428" max="7428" width="9.140625" style="102"/>
    <col min="7429" max="7429" width="24.140625" style="102" customWidth="1"/>
    <col min="7430" max="7430" width="30.85546875" style="102" customWidth="1"/>
    <col min="7431" max="7680" width="9.140625" style="102"/>
    <col min="7681" max="7681" width="25.7109375" style="102" customWidth="1"/>
    <col min="7682" max="7682" width="33.42578125" style="102" customWidth="1"/>
    <col min="7683" max="7683" width="50.5703125" style="102" customWidth="1"/>
    <col min="7684" max="7684" width="9.140625" style="102"/>
    <col min="7685" max="7685" width="24.140625" style="102" customWidth="1"/>
    <col min="7686" max="7686" width="30.85546875" style="102" customWidth="1"/>
    <col min="7687" max="7936" width="9.140625" style="102"/>
    <col min="7937" max="7937" width="25.7109375" style="102" customWidth="1"/>
    <col min="7938" max="7938" width="33.42578125" style="102" customWidth="1"/>
    <col min="7939" max="7939" width="50.5703125" style="102" customWidth="1"/>
    <col min="7940" max="7940" width="9.140625" style="102"/>
    <col min="7941" max="7941" width="24.140625" style="102" customWidth="1"/>
    <col min="7942" max="7942" width="30.85546875" style="102" customWidth="1"/>
    <col min="7943" max="8192" width="9.140625" style="102"/>
    <col min="8193" max="8193" width="25.7109375" style="102" customWidth="1"/>
    <col min="8194" max="8194" width="33.42578125" style="102" customWidth="1"/>
    <col min="8195" max="8195" width="50.5703125" style="102" customWidth="1"/>
    <col min="8196" max="8196" width="9.140625" style="102"/>
    <col min="8197" max="8197" width="24.140625" style="102" customWidth="1"/>
    <col min="8198" max="8198" width="30.85546875" style="102" customWidth="1"/>
    <col min="8199" max="8448" width="9.140625" style="102"/>
    <col min="8449" max="8449" width="25.7109375" style="102" customWidth="1"/>
    <col min="8450" max="8450" width="33.42578125" style="102" customWidth="1"/>
    <col min="8451" max="8451" width="50.5703125" style="102" customWidth="1"/>
    <col min="8452" max="8452" width="9.140625" style="102"/>
    <col min="8453" max="8453" width="24.140625" style="102" customWidth="1"/>
    <col min="8454" max="8454" width="30.85546875" style="102" customWidth="1"/>
    <col min="8455" max="8704" width="9.140625" style="102"/>
    <col min="8705" max="8705" width="25.7109375" style="102" customWidth="1"/>
    <col min="8706" max="8706" width="33.42578125" style="102" customWidth="1"/>
    <col min="8707" max="8707" width="50.5703125" style="102" customWidth="1"/>
    <col min="8708" max="8708" width="9.140625" style="102"/>
    <col min="8709" max="8709" width="24.140625" style="102" customWidth="1"/>
    <col min="8710" max="8710" width="30.85546875" style="102" customWidth="1"/>
    <col min="8711" max="8960" width="9.140625" style="102"/>
    <col min="8961" max="8961" width="25.7109375" style="102" customWidth="1"/>
    <col min="8962" max="8962" width="33.42578125" style="102" customWidth="1"/>
    <col min="8963" max="8963" width="50.5703125" style="102" customWidth="1"/>
    <col min="8964" max="8964" width="9.140625" style="102"/>
    <col min="8965" max="8965" width="24.140625" style="102" customWidth="1"/>
    <col min="8966" max="8966" width="30.85546875" style="102" customWidth="1"/>
    <col min="8967" max="9216" width="9.140625" style="102"/>
    <col min="9217" max="9217" width="25.7109375" style="102" customWidth="1"/>
    <col min="9218" max="9218" width="33.42578125" style="102" customWidth="1"/>
    <col min="9219" max="9219" width="50.5703125" style="102" customWidth="1"/>
    <col min="9220" max="9220" width="9.140625" style="102"/>
    <col min="9221" max="9221" width="24.140625" style="102" customWidth="1"/>
    <col min="9222" max="9222" width="30.85546875" style="102" customWidth="1"/>
    <col min="9223" max="9472" width="9.140625" style="102"/>
    <col min="9473" max="9473" width="25.7109375" style="102" customWidth="1"/>
    <col min="9474" max="9474" width="33.42578125" style="102" customWidth="1"/>
    <col min="9475" max="9475" width="50.5703125" style="102" customWidth="1"/>
    <col min="9476" max="9476" width="9.140625" style="102"/>
    <col min="9477" max="9477" width="24.140625" style="102" customWidth="1"/>
    <col min="9478" max="9478" width="30.85546875" style="102" customWidth="1"/>
    <col min="9479" max="9728" width="9.140625" style="102"/>
    <col min="9729" max="9729" width="25.7109375" style="102" customWidth="1"/>
    <col min="9730" max="9730" width="33.42578125" style="102" customWidth="1"/>
    <col min="9731" max="9731" width="50.5703125" style="102" customWidth="1"/>
    <col min="9732" max="9732" width="9.140625" style="102"/>
    <col min="9733" max="9733" width="24.140625" style="102" customWidth="1"/>
    <col min="9734" max="9734" width="30.85546875" style="102" customWidth="1"/>
    <col min="9735" max="9984" width="9.140625" style="102"/>
    <col min="9985" max="9985" width="25.7109375" style="102" customWidth="1"/>
    <col min="9986" max="9986" width="33.42578125" style="102" customWidth="1"/>
    <col min="9987" max="9987" width="50.5703125" style="102" customWidth="1"/>
    <col min="9988" max="9988" width="9.140625" style="102"/>
    <col min="9989" max="9989" width="24.140625" style="102" customWidth="1"/>
    <col min="9990" max="9990" width="30.85546875" style="102" customWidth="1"/>
    <col min="9991" max="10240" width="9.140625" style="102"/>
    <col min="10241" max="10241" width="25.7109375" style="102" customWidth="1"/>
    <col min="10242" max="10242" width="33.42578125" style="102" customWidth="1"/>
    <col min="10243" max="10243" width="50.5703125" style="102" customWidth="1"/>
    <col min="10244" max="10244" width="9.140625" style="102"/>
    <col min="10245" max="10245" width="24.140625" style="102" customWidth="1"/>
    <col min="10246" max="10246" width="30.85546875" style="102" customWidth="1"/>
    <col min="10247" max="10496" width="9.140625" style="102"/>
    <col min="10497" max="10497" width="25.7109375" style="102" customWidth="1"/>
    <col min="10498" max="10498" width="33.42578125" style="102" customWidth="1"/>
    <col min="10499" max="10499" width="50.5703125" style="102" customWidth="1"/>
    <col min="10500" max="10500" width="9.140625" style="102"/>
    <col min="10501" max="10501" width="24.140625" style="102" customWidth="1"/>
    <col min="10502" max="10502" width="30.85546875" style="102" customWidth="1"/>
    <col min="10503" max="10752" width="9.140625" style="102"/>
    <col min="10753" max="10753" width="25.7109375" style="102" customWidth="1"/>
    <col min="10754" max="10754" width="33.42578125" style="102" customWidth="1"/>
    <col min="10755" max="10755" width="50.5703125" style="102" customWidth="1"/>
    <col min="10756" max="10756" width="9.140625" style="102"/>
    <col min="10757" max="10757" width="24.140625" style="102" customWidth="1"/>
    <col min="10758" max="10758" width="30.85546875" style="102" customWidth="1"/>
    <col min="10759" max="11008" width="9.140625" style="102"/>
    <col min="11009" max="11009" width="25.7109375" style="102" customWidth="1"/>
    <col min="11010" max="11010" width="33.42578125" style="102" customWidth="1"/>
    <col min="11011" max="11011" width="50.5703125" style="102" customWidth="1"/>
    <col min="11012" max="11012" width="9.140625" style="102"/>
    <col min="11013" max="11013" width="24.140625" style="102" customWidth="1"/>
    <col min="11014" max="11014" width="30.85546875" style="102" customWidth="1"/>
    <col min="11015" max="11264" width="9.140625" style="102"/>
    <col min="11265" max="11265" width="25.7109375" style="102" customWidth="1"/>
    <col min="11266" max="11266" width="33.42578125" style="102" customWidth="1"/>
    <col min="11267" max="11267" width="50.5703125" style="102" customWidth="1"/>
    <col min="11268" max="11268" width="9.140625" style="102"/>
    <col min="11269" max="11269" width="24.140625" style="102" customWidth="1"/>
    <col min="11270" max="11270" width="30.85546875" style="102" customWidth="1"/>
    <col min="11271" max="11520" width="9.140625" style="102"/>
    <col min="11521" max="11521" width="25.7109375" style="102" customWidth="1"/>
    <col min="11522" max="11522" width="33.42578125" style="102" customWidth="1"/>
    <col min="11523" max="11523" width="50.5703125" style="102" customWidth="1"/>
    <col min="11524" max="11524" width="9.140625" style="102"/>
    <col min="11525" max="11525" width="24.140625" style="102" customWidth="1"/>
    <col min="11526" max="11526" width="30.85546875" style="102" customWidth="1"/>
    <col min="11527" max="11776" width="9.140625" style="102"/>
    <col min="11777" max="11777" width="25.7109375" style="102" customWidth="1"/>
    <col min="11778" max="11778" width="33.42578125" style="102" customWidth="1"/>
    <col min="11779" max="11779" width="50.5703125" style="102" customWidth="1"/>
    <col min="11780" max="11780" width="9.140625" style="102"/>
    <col min="11781" max="11781" width="24.140625" style="102" customWidth="1"/>
    <col min="11782" max="11782" width="30.85546875" style="102" customWidth="1"/>
    <col min="11783" max="12032" width="9.140625" style="102"/>
    <col min="12033" max="12033" width="25.7109375" style="102" customWidth="1"/>
    <col min="12034" max="12034" width="33.42578125" style="102" customWidth="1"/>
    <col min="12035" max="12035" width="50.5703125" style="102" customWidth="1"/>
    <col min="12036" max="12036" width="9.140625" style="102"/>
    <col min="12037" max="12037" width="24.140625" style="102" customWidth="1"/>
    <col min="12038" max="12038" width="30.85546875" style="102" customWidth="1"/>
    <col min="12039" max="12288" width="9.140625" style="102"/>
    <col min="12289" max="12289" width="25.7109375" style="102" customWidth="1"/>
    <col min="12290" max="12290" width="33.42578125" style="102" customWidth="1"/>
    <col min="12291" max="12291" width="50.5703125" style="102" customWidth="1"/>
    <col min="12292" max="12292" width="9.140625" style="102"/>
    <col min="12293" max="12293" width="24.140625" style="102" customWidth="1"/>
    <col min="12294" max="12294" width="30.85546875" style="102" customWidth="1"/>
    <col min="12295" max="12544" width="9.140625" style="102"/>
    <col min="12545" max="12545" width="25.7109375" style="102" customWidth="1"/>
    <col min="12546" max="12546" width="33.42578125" style="102" customWidth="1"/>
    <col min="12547" max="12547" width="50.5703125" style="102" customWidth="1"/>
    <col min="12548" max="12548" width="9.140625" style="102"/>
    <col min="12549" max="12549" width="24.140625" style="102" customWidth="1"/>
    <col min="12550" max="12550" width="30.85546875" style="102" customWidth="1"/>
    <col min="12551" max="12800" width="9.140625" style="102"/>
    <col min="12801" max="12801" width="25.7109375" style="102" customWidth="1"/>
    <col min="12802" max="12802" width="33.42578125" style="102" customWidth="1"/>
    <col min="12803" max="12803" width="50.5703125" style="102" customWidth="1"/>
    <col min="12804" max="12804" width="9.140625" style="102"/>
    <col min="12805" max="12805" width="24.140625" style="102" customWidth="1"/>
    <col min="12806" max="12806" width="30.85546875" style="102" customWidth="1"/>
    <col min="12807" max="13056" width="9.140625" style="102"/>
    <col min="13057" max="13057" width="25.7109375" style="102" customWidth="1"/>
    <col min="13058" max="13058" width="33.42578125" style="102" customWidth="1"/>
    <col min="13059" max="13059" width="50.5703125" style="102" customWidth="1"/>
    <col min="13060" max="13060" width="9.140625" style="102"/>
    <col min="13061" max="13061" width="24.140625" style="102" customWidth="1"/>
    <col min="13062" max="13062" width="30.85546875" style="102" customWidth="1"/>
    <col min="13063" max="13312" width="9.140625" style="102"/>
    <col min="13313" max="13313" width="25.7109375" style="102" customWidth="1"/>
    <col min="13314" max="13314" width="33.42578125" style="102" customWidth="1"/>
    <col min="13315" max="13315" width="50.5703125" style="102" customWidth="1"/>
    <col min="13316" max="13316" width="9.140625" style="102"/>
    <col min="13317" max="13317" width="24.140625" style="102" customWidth="1"/>
    <col min="13318" max="13318" width="30.85546875" style="102" customWidth="1"/>
    <col min="13319" max="13568" width="9.140625" style="102"/>
    <col min="13569" max="13569" width="25.7109375" style="102" customWidth="1"/>
    <col min="13570" max="13570" width="33.42578125" style="102" customWidth="1"/>
    <col min="13571" max="13571" width="50.5703125" style="102" customWidth="1"/>
    <col min="13572" max="13572" width="9.140625" style="102"/>
    <col min="13573" max="13573" width="24.140625" style="102" customWidth="1"/>
    <col min="13574" max="13574" width="30.85546875" style="102" customWidth="1"/>
    <col min="13575" max="13824" width="9.140625" style="102"/>
    <col min="13825" max="13825" width="25.7109375" style="102" customWidth="1"/>
    <col min="13826" max="13826" width="33.42578125" style="102" customWidth="1"/>
    <col min="13827" max="13827" width="50.5703125" style="102" customWidth="1"/>
    <col min="13828" max="13828" width="9.140625" style="102"/>
    <col min="13829" max="13829" width="24.140625" style="102" customWidth="1"/>
    <col min="13830" max="13830" width="30.85546875" style="102" customWidth="1"/>
    <col min="13831" max="14080" width="9.140625" style="102"/>
    <col min="14081" max="14081" width="25.7109375" style="102" customWidth="1"/>
    <col min="14082" max="14082" width="33.42578125" style="102" customWidth="1"/>
    <col min="14083" max="14083" width="50.5703125" style="102" customWidth="1"/>
    <col min="14084" max="14084" width="9.140625" style="102"/>
    <col min="14085" max="14085" width="24.140625" style="102" customWidth="1"/>
    <col min="14086" max="14086" width="30.85546875" style="102" customWidth="1"/>
    <col min="14087" max="14336" width="9.140625" style="102"/>
    <col min="14337" max="14337" width="25.7109375" style="102" customWidth="1"/>
    <col min="14338" max="14338" width="33.42578125" style="102" customWidth="1"/>
    <col min="14339" max="14339" width="50.5703125" style="102" customWidth="1"/>
    <col min="14340" max="14340" width="9.140625" style="102"/>
    <col min="14341" max="14341" width="24.140625" style="102" customWidth="1"/>
    <col min="14342" max="14342" width="30.85546875" style="102" customWidth="1"/>
    <col min="14343" max="14592" width="9.140625" style="102"/>
    <col min="14593" max="14593" width="25.7109375" style="102" customWidth="1"/>
    <col min="14594" max="14594" width="33.42578125" style="102" customWidth="1"/>
    <col min="14595" max="14595" width="50.5703125" style="102" customWidth="1"/>
    <col min="14596" max="14596" width="9.140625" style="102"/>
    <col min="14597" max="14597" width="24.140625" style="102" customWidth="1"/>
    <col min="14598" max="14598" width="30.85546875" style="102" customWidth="1"/>
    <col min="14599" max="14848" width="9.140625" style="102"/>
    <col min="14849" max="14849" width="25.7109375" style="102" customWidth="1"/>
    <col min="14850" max="14850" width="33.42578125" style="102" customWidth="1"/>
    <col min="14851" max="14851" width="50.5703125" style="102" customWidth="1"/>
    <col min="14852" max="14852" width="9.140625" style="102"/>
    <col min="14853" max="14853" width="24.140625" style="102" customWidth="1"/>
    <col min="14854" max="14854" width="30.85546875" style="102" customWidth="1"/>
    <col min="14855" max="15104" width="9.140625" style="102"/>
    <col min="15105" max="15105" width="25.7109375" style="102" customWidth="1"/>
    <col min="15106" max="15106" width="33.42578125" style="102" customWidth="1"/>
    <col min="15107" max="15107" width="50.5703125" style="102" customWidth="1"/>
    <col min="15108" max="15108" width="9.140625" style="102"/>
    <col min="15109" max="15109" width="24.140625" style="102" customWidth="1"/>
    <col min="15110" max="15110" width="30.85546875" style="102" customWidth="1"/>
    <col min="15111" max="15360" width="9.140625" style="102"/>
    <col min="15361" max="15361" width="25.7109375" style="102" customWidth="1"/>
    <col min="15362" max="15362" width="33.42578125" style="102" customWidth="1"/>
    <col min="15363" max="15363" width="50.5703125" style="102" customWidth="1"/>
    <col min="15364" max="15364" width="9.140625" style="102"/>
    <col min="15365" max="15365" width="24.140625" style="102" customWidth="1"/>
    <col min="15366" max="15366" width="30.85546875" style="102" customWidth="1"/>
    <col min="15367" max="15616" width="9.140625" style="102"/>
    <col min="15617" max="15617" width="25.7109375" style="102" customWidth="1"/>
    <col min="15618" max="15618" width="33.42578125" style="102" customWidth="1"/>
    <col min="15619" max="15619" width="50.5703125" style="102" customWidth="1"/>
    <col min="15620" max="15620" width="9.140625" style="102"/>
    <col min="15621" max="15621" width="24.140625" style="102" customWidth="1"/>
    <col min="15622" max="15622" width="30.85546875" style="102" customWidth="1"/>
    <col min="15623" max="15872" width="9.140625" style="102"/>
    <col min="15873" max="15873" width="25.7109375" style="102" customWidth="1"/>
    <col min="15874" max="15874" width="33.42578125" style="102" customWidth="1"/>
    <col min="15875" max="15875" width="50.5703125" style="102" customWidth="1"/>
    <col min="15876" max="15876" width="9.140625" style="102"/>
    <col min="15877" max="15877" width="24.140625" style="102" customWidth="1"/>
    <col min="15878" max="15878" width="30.85546875" style="102" customWidth="1"/>
    <col min="15879" max="16128" width="9.140625" style="102"/>
    <col min="16129" max="16129" width="25.7109375" style="102" customWidth="1"/>
    <col min="16130" max="16130" width="33.42578125" style="102" customWidth="1"/>
    <col min="16131" max="16131" width="50.5703125" style="102" customWidth="1"/>
    <col min="16132" max="16132" width="9.140625" style="102"/>
    <col min="16133" max="16133" width="24.140625" style="102" customWidth="1"/>
    <col min="16134" max="16134" width="30.85546875" style="102" customWidth="1"/>
    <col min="16135" max="16384" width="9.140625" style="102"/>
  </cols>
  <sheetData>
    <row r="1" spans="1:3" ht="31.5">
      <c r="A1" s="190" t="s">
        <v>241</v>
      </c>
      <c r="B1" s="190"/>
      <c r="C1" s="190"/>
    </row>
    <row r="2" spans="1:3" s="103" customFormat="1" ht="20.25"/>
    <row r="3" spans="1:3" s="103" customFormat="1" ht="20.25"/>
    <row r="4" spans="1:3" s="103" customFormat="1" ht="20.25">
      <c r="A4" s="103" t="s">
        <v>314</v>
      </c>
    </row>
    <row r="5" spans="1:3" s="103" customFormat="1" ht="20.25">
      <c r="C5" s="104" t="s">
        <v>70</v>
      </c>
    </row>
    <row r="6" spans="1:3" s="103" customFormat="1" ht="20.25">
      <c r="A6" s="105" t="s">
        <v>242</v>
      </c>
      <c r="B6" s="105" t="s">
        <v>243</v>
      </c>
      <c r="C6" s="105" t="s">
        <v>244</v>
      </c>
    </row>
    <row r="7" spans="1:3" s="103" customFormat="1" ht="20.25">
      <c r="A7" s="106"/>
      <c r="B7" s="107"/>
      <c r="C7" s="108"/>
    </row>
    <row r="8" spans="1:3" s="103" customFormat="1" ht="20.25">
      <c r="A8" s="194" t="s">
        <v>245</v>
      </c>
      <c r="B8" s="109" t="s">
        <v>246</v>
      </c>
      <c r="C8" s="110">
        <f>SUM(C9:C18)</f>
        <v>897659880</v>
      </c>
    </row>
    <row r="9" spans="1:3" s="103" customFormat="1" ht="20.25">
      <c r="A9" s="194"/>
      <c r="B9" s="111" t="s">
        <v>247</v>
      </c>
      <c r="C9" s="112">
        <f>SUM(세입안!G4:G26)</f>
        <v>148420880</v>
      </c>
    </row>
    <row r="10" spans="1:3" s="103" customFormat="1" ht="20.25">
      <c r="A10" s="194"/>
      <c r="B10" s="111" t="s">
        <v>257</v>
      </c>
      <c r="C10" s="112">
        <f>세입안!G27</f>
        <v>0</v>
      </c>
    </row>
    <row r="11" spans="1:3" s="103" customFormat="1" ht="20.25">
      <c r="A11" s="194"/>
      <c r="B11" s="111" t="s">
        <v>258</v>
      </c>
      <c r="C11" s="112">
        <f>세입안!G28</f>
        <v>0</v>
      </c>
    </row>
    <row r="12" spans="1:3" s="103" customFormat="1" ht="20.25">
      <c r="A12" s="194"/>
      <c r="B12" s="111" t="s">
        <v>259</v>
      </c>
      <c r="C12" s="112">
        <f>세입안!G29+세입안!G30+세입안!G31+세입안!G32</f>
        <v>24000000</v>
      </c>
    </row>
    <row r="13" spans="1:3" s="103" customFormat="1" ht="20.25">
      <c r="A13" s="194"/>
      <c r="B13" s="111" t="s">
        <v>11</v>
      </c>
      <c r="C13" s="112">
        <f>세입안!G33+세입안!G34</f>
        <v>0</v>
      </c>
    </row>
    <row r="14" spans="1:3" s="103" customFormat="1" ht="20.25">
      <c r="A14" s="194"/>
      <c r="B14" s="111" t="s">
        <v>260</v>
      </c>
      <c r="C14" s="112">
        <f>세입안!G35+세입안!G60+세입안!G61+세입안!G62</f>
        <v>661189000</v>
      </c>
    </row>
    <row r="15" spans="1:3" s="103" customFormat="1" ht="20.25">
      <c r="A15" s="194"/>
      <c r="B15" s="111" t="s">
        <v>15</v>
      </c>
      <c r="C15" s="112">
        <f>세입안!G63+세입안!G64</f>
        <v>0</v>
      </c>
    </row>
    <row r="16" spans="1:3" s="103" customFormat="1" ht="20.25">
      <c r="A16" s="194"/>
      <c r="B16" s="111" t="s">
        <v>261</v>
      </c>
      <c r="C16" s="112">
        <f>SUM(세입안!G65:G68)</f>
        <v>30000000</v>
      </c>
    </row>
    <row r="17" spans="1:5" s="103" customFormat="1" ht="20.25">
      <c r="A17" s="194"/>
      <c r="B17" s="111" t="s">
        <v>262</v>
      </c>
      <c r="C17" s="112">
        <f>SUM(세입안!G69:G71)</f>
        <v>5000000</v>
      </c>
    </row>
    <row r="18" spans="1:5" s="103" customFormat="1" ht="20.25">
      <c r="A18" s="194"/>
      <c r="B18" s="111" t="s">
        <v>263</v>
      </c>
      <c r="C18" s="112">
        <f>SUM(세입안!G72:G75)</f>
        <v>29050000</v>
      </c>
    </row>
    <row r="19" spans="1:5" s="103" customFormat="1" ht="20.25">
      <c r="A19" s="194"/>
      <c r="B19" s="111" t="s">
        <v>264</v>
      </c>
      <c r="C19" s="112"/>
    </row>
    <row r="20" spans="1:5" s="103" customFormat="1" ht="20.25">
      <c r="A20" s="106"/>
      <c r="B20" s="107"/>
      <c r="C20" s="108"/>
    </row>
    <row r="21" spans="1:5" s="103" customFormat="1" ht="20.25">
      <c r="A21" s="106"/>
      <c r="B21" s="107"/>
      <c r="C21" s="108"/>
    </row>
    <row r="22" spans="1:5" s="103" customFormat="1" ht="20.25">
      <c r="A22" s="191" t="s">
        <v>248</v>
      </c>
      <c r="B22" s="113" t="s">
        <v>249</v>
      </c>
      <c r="C22" s="110">
        <f>SUM(C23:C32)</f>
        <v>897659880</v>
      </c>
      <c r="E22" s="114">
        <f>C8-C22</f>
        <v>0</v>
      </c>
    </row>
    <row r="23" spans="1:5" s="103" customFormat="1" ht="20.25">
      <c r="A23" s="192"/>
      <c r="B23" s="111" t="s">
        <v>250</v>
      </c>
      <c r="C23" s="112">
        <f>세출안!G29+세출안!G44</f>
        <v>635151240</v>
      </c>
    </row>
    <row r="24" spans="1:5" s="103" customFormat="1" ht="20.25">
      <c r="A24" s="192"/>
      <c r="B24" s="111" t="s">
        <v>251</v>
      </c>
      <c r="C24" s="112">
        <f>SUM(세출안!G45:G47)</f>
        <v>23600000</v>
      </c>
    </row>
    <row r="25" spans="1:5" s="103" customFormat="1" ht="20.25">
      <c r="A25" s="192"/>
      <c r="B25" s="111" t="s">
        <v>205</v>
      </c>
      <c r="C25" s="112">
        <f>SUM(세출안!G48:G56)</f>
        <v>129600000</v>
      </c>
    </row>
    <row r="26" spans="1:5" s="103" customFormat="1" ht="20.25">
      <c r="A26" s="192"/>
      <c r="B26" s="111" t="s">
        <v>265</v>
      </c>
      <c r="C26" s="112">
        <f>SUM(세출안!G57:G58)</f>
        <v>60000000</v>
      </c>
    </row>
    <row r="27" spans="1:5" s="103" customFormat="1" ht="20.25">
      <c r="A27" s="192"/>
      <c r="B27" s="111" t="s">
        <v>266</v>
      </c>
      <c r="C27" s="112">
        <f>SUM(세출안!G59)</f>
        <v>20000000</v>
      </c>
    </row>
    <row r="28" spans="1:5" s="103" customFormat="1" ht="20.25">
      <c r="A28" s="192"/>
      <c r="B28" s="111" t="s">
        <v>267</v>
      </c>
      <c r="C28" s="112">
        <f>세출안!G60+세출안!G61</f>
        <v>0</v>
      </c>
    </row>
    <row r="29" spans="1:5" s="103" customFormat="1" ht="20.25">
      <c r="A29" s="192"/>
      <c r="B29" s="111" t="s">
        <v>268</v>
      </c>
      <c r="C29" s="112">
        <f>SUM(세출안!G62)</f>
        <v>20000000</v>
      </c>
    </row>
    <row r="30" spans="1:5" s="103" customFormat="1" ht="20.25">
      <c r="A30" s="192"/>
      <c r="B30" s="111" t="s">
        <v>269</v>
      </c>
      <c r="C30" s="112">
        <f>SUM(세출안!G63:G64)</f>
        <v>9308640</v>
      </c>
    </row>
    <row r="31" spans="1:5" s="103" customFormat="1" ht="20.25">
      <c r="A31" s="192"/>
      <c r="B31" s="111" t="s">
        <v>270</v>
      </c>
      <c r="C31" s="112">
        <f>세출안!G65+세출안!G66</f>
        <v>0</v>
      </c>
    </row>
    <row r="32" spans="1:5" s="103" customFormat="1" ht="20.25">
      <c r="A32" s="193"/>
      <c r="B32" s="115" t="s">
        <v>271</v>
      </c>
      <c r="C32" s="112">
        <f>SUM(세출안!G67:G68)</f>
        <v>0</v>
      </c>
    </row>
    <row r="33" spans="1:3" s="103" customFormat="1" ht="20.25"/>
    <row r="34" spans="1:3" s="103" customFormat="1" ht="20.25">
      <c r="A34" s="103" t="s">
        <v>252</v>
      </c>
    </row>
    <row r="35" spans="1:3" s="103" customFormat="1" ht="20.25"/>
    <row r="36" spans="1:3" s="103" customFormat="1" ht="20.25">
      <c r="A36" s="103" t="s">
        <v>253</v>
      </c>
      <c r="B36" s="116">
        <f>C30</f>
        <v>9308640</v>
      </c>
      <c r="C36" s="103" t="s">
        <v>254</v>
      </c>
    </row>
    <row r="37" spans="1:3" s="103" customFormat="1" ht="20.25"/>
    <row r="38" spans="1:3" s="103" customFormat="1" ht="20.25">
      <c r="A38" s="103" t="s">
        <v>255</v>
      </c>
    </row>
    <row r="39" spans="1:3" ht="20.25">
      <c r="A39" s="103" t="s">
        <v>256</v>
      </c>
    </row>
  </sheetData>
  <mergeCells count="3">
    <mergeCell ref="A1:C1"/>
    <mergeCell ref="A22:A32"/>
    <mergeCell ref="A8:A19"/>
  </mergeCells>
  <phoneticPr fontId="1" type="noConversion"/>
  <pageMargins left="0.7" right="0.7" top="0.75" bottom="0.75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B1:T140"/>
  <sheetViews>
    <sheetView zoomScale="95" zoomScaleNormal="95" workbookViewId="0">
      <selection activeCell="J15" sqref="J15"/>
    </sheetView>
  </sheetViews>
  <sheetFormatPr defaultColWidth="9.140625" defaultRowHeight="12.75" customHeight="1"/>
  <cols>
    <col min="1" max="1" width="0.5703125" style="1" customWidth="1"/>
    <col min="2" max="2" width="17.7109375" style="2" customWidth="1"/>
    <col min="3" max="3" width="21" style="2" customWidth="1"/>
    <col min="4" max="4" width="17.7109375" style="2" customWidth="1"/>
    <col min="5" max="5" width="20.7109375" style="2" customWidth="1"/>
    <col min="6" max="8" width="19.7109375" style="3" customWidth="1"/>
    <col min="9" max="9" width="12.140625" style="12" customWidth="1"/>
    <col min="10" max="10" width="1.85546875" style="11" customWidth="1"/>
    <col min="11" max="11" width="3.85546875" style="11" customWidth="1"/>
    <col min="12" max="12" width="5.7109375" style="11" bestFit="1" customWidth="1"/>
    <col min="13" max="13" width="1.85546875" style="11" customWidth="1"/>
    <col min="14" max="14" width="5.28515625" style="11" customWidth="1"/>
    <col min="15" max="15" width="3.85546875" style="11" bestFit="1" customWidth="1"/>
    <col min="16" max="16" width="1.85546875" style="11" customWidth="1"/>
    <col min="17" max="17" width="14.140625" style="29" customWidth="1"/>
    <col min="18" max="18" width="47.42578125" style="11" customWidth="1"/>
    <col min="19" max="19" width="19.7109375" style="1" customWidth="1"/>
    <col min="20" max="16384" width="9.140625" style="1"/>
  </cols>
  <sheetData>
    <row r="1" spans="2:19" ht="48.75" customHeight="1">
      <c r="B1" s="218" t="s">
        <v>331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2:19" ht="30.75" customHeight="1">
      <c r="B2" s="220" t="s">
        <v>0</v>
      </c>
      <c r="C2" s="220"/>
      <c r="D2" s="220"/>
      <c r="E2" s="220"/>
      <c r="F2" s="221" t="s">
        <v>234</v>
      </c>
      <c r="G2" s="221" t="s">
        <v>139</v>
      </c>
      <c r="H2" s="222" t="s">
        <v>140</v>
      </c>
      <c r="I2" s="224" t="s">
        <v>141</v>
      </c>
      <c r="J2" s="225"/>
      <c r="K2" s="225"/>
      <c r="L2" s="225"/>
      <c r="M2" s="225"/>
      <c r="N2" s="225"/>
      <c r="O2" s="225"/>
      <c r="P2" s="225"/>
      <c r="Q2" s="225"/>
      <c r="R2" s="225"/>
    </row>
    <row r="3" spans="2:19" ht="30.75" customHeight="1">
      <c r="B3" s="34" t="s">
        <v>1</v>
      </c>
      <c r="C3" s="34" t="s">
        <v>2</v>
      </c>
      <c r="D3" s="34" t="s">
        <v>3</v>
      </c>
      <c r="E3" s="34" t="s">
        <v>4</v>
      </c>
      <c r="F3" s="221"/>
      <c r="G3" s="221"/>
      <c r="H3" s="223"/>
      <c r="I3" s="226"/>
      <c r="J3" s="227"/>
      <c r="K3" s="227"/>
      <c r="L3" s="227"/>
      <c r="M3" s="227"/>
      <c r="N3" s="227"/>
      <c r="O3" s="227"/>
      <c r="P3" s="227"/>
      <c r="Q3" s="227"/>
      <c r="R3" s="227"/>
    </row>
    <row r="4" spans="2:19" ht="24.75" customHeight="1">
      <c r="B4" s="204" t="s">
        <v>74</v>
      </c>
      <c r="C4" s="204" t="s">
        <v>75</v>
      </c>
      <c r="D4" s="204" t="s">
        <v>75</v>
      </c>
      <c r="E4" s="204" t="s">
        <v>18</v>
      </c>
      <c r="F4" s="235">
        <v>0</v>
      </c>
      <c r="G4" s="236">
        <f>SUM(Q4:Q21)</f>
        <v>92020880</v>
      </c>
      <c r="H4" s="237">
        <f>G4-F4</f>
        <v>92020880</v>
      </c>
      <c r="I4" s="123">
        <v>18614</v>
      </c>
      <c r="J4" s="124" t="s">
        <v>26</v>
      </c>
      <c r="K4" s="124">
        <v>2</v>
      </c>
      <c r="L4" s="124" t="s">
        <v>272</v>
      </c>
      <c r="M4" s="124" t="s">
        <v>26</v>
      </c>
      <c r="N4" s="124">
        <v>365</v>
      </c>
      <c r="O4" s="124" t="s">
        <v>273</v>
      </c>
      <c r="P4" s="125" t="s">
        <v>274</v>
      </c>
      <c r="Q4" s="142">
        <f>I4*K4*N4</f>
        <v>13588220</v>
      </c>
      <c r="R4" s="39" t="s">
        <v>275</v>
      </c>
      <c r="S4" s="1">
        <f>SUM(K4:K20)</f>
        <v>15</v>
      </c>
    </row>
    <row r="5" spans="2:19" ht="24.75" customHeight="1">
      <c r="B5" s="205"/>
      <c r="C5" s="205"/>
      <c r="D5" s="205"/>
      <c r="E5" s="205"/>
      <c r="F5" s="235"/>
      <c r="G5" s="236"/>
      <c r="H5" s="237"/>
      <c r="I5" s="123">
        <v>17268</v>
      </c>
      <c r="J5" s="124" t="s">
        <v>276</v>
      </c>
      <c r="K5" s="124">
        <v>3</v>
      </c>
      <c r="L5" s="124" t="s">
        <v>272</v>
      </c>
      <c r="M5" s="124" t="s">
        <v>276</v>
      </c>
      <c r="N5" s="124">
        <v>365</v>
      </c>
      <c r="O5" s="124" t="s">
        <v>273</v>
      </c>
      <c r="P5" s="125" t="s">
        <v>274</v>
      </c>
      <c r="Q5" s="142">
        <f t="shared" ref="Q5:Q21" si="0">I5*K5*N5</f>
        <v>18908460</v>
      </c>
      <c r="R5" s="39" t="s">
        <v>277</v>
      </c>
    </row>
    <row r="6" spans="2:19" ht="24.75" customHeight="1">
      <c r="B6" s="205"/>
      <c r="C6" s="205"/>
      <c r="D6" s="205"/>
      <c r="E6" s="205"/>
      <c r="F6" s="235"/>
      <c r="G6" s="236"/>
      <c r="H6" s="237"/>
      <c r="I6" s="123">
        <v>16308</v>
      </c>
      <c r="J6" s="124" t="s">
        <v>276</v>
      </c>
      <c r="K6" s="124">
        <v>5</v>
      </c>
      <c r="L6" s="124" t="s">
        <v>272</v>
      </c>
      <c r="M6" s="124" t="s">
        <v>276</v>
      </c>
      <c r="N6" s="124">
        <v>365</v>
      </c>
      <c r="O6" s="124" t="s">
        <v>273</v>
      </c>
      <c r="P6" s="125" t="s">
        <v>274</v>
      </c>
      <c r="Q6" s="142">
        <f t="shared" si="0"/>
        <v>29762100</v>
      </c>
      <c r="R6" s="39" t="s">
        <v>278</v>
      </c>
    </row>
    <row r="7" spans="2:19" ht="24.75" customHeight="1">
      <c r="B7" s="205"/>
      <c r="C7" s="205"/>
      <c r="D7" s="205"/>
      <c r="E7" s="205"/>
      <c r="F7" s="235"/>
      <c r="G7" s="236"/>
      <c r="H7" s="237"/>
      <c r="I7" s="123">
        <v>16308</v>
      </c>
      <c r="J7" s="124" t="s">
        <v>276</v>
      </c>
      <c r="K7" s="124">
        <v>5</v>
      </c>
      <c r="L7" s="124" t="s">
        <v>272</v>
      </c>
      <c r="M7" s="124" t="s">
        <v>276</v>
      </c>
      <c r="N7" s="124">
        <v>365</v>
      </c>
      <c r="O7" s="124" t="s">
        <v>273</v>
      </c>
      <c r="P7" s="125" t="s">
        <v>274</v>
      </c>
      <c r="Q7" s="142">
        <f t="shared" si="0"/>
        <v>29762100</v>
      </c>
      <c r="R7" s="39" t="s">
        <v>279</v>
      </c>
    </row>
    <row r="8" spans="2:19" ht="24.75" customHeight="1">
      <c r="B8" s="205"/>
      <c r="C8" s="205"/>
      <c r="D8" s="205"/>
      <c r="E8" s="205"/>
      <c r="F8" s="235"/>
      <c r="G8" s="236"/>
      <c r="H8" s="237"/>
      <c r="I8" s="123">
        <v>16308</v>
      </c>
      <c r="J8" s="124" t="s">
        <v>276</v>
      </c>
      <c r="K8" s="126"/>
      <c r="L8" s="124" t="s">
        <v>272</v>
      </c>
      <c r="M8" s="124" t="s">
        <v>276</v>
      </c>
      <c r="N8" s="124">
        <v>365</v>
      </c>
      <c r="O8" s="124" t="s">
        <v>273</v>
      </c>
      <c r="P8" s="125" t="s">
        <v>274</v>
      </c>
      <c r="Q8" s="142">
        <f t="shared" si="0"/>
        <v>0</v>
      </c>
      <c r="R8" s="39" t="s">
        <v>280</v>
      </c>
    </row>
    <row r="9" spans="2:19" ht="24.75" customHeight="1" thickBot="1">
      <c r="B9" s="205"/>
      <c r="C9" s="205"/>
      <c r="D9" s="205"/>
      <c r="E9" s="205"/>
      <c r="F9" s="235"/>
      <c r="G9" s="236"/>
      <c r="H9" s="237"/>
      <c r="I9" s="127"/>
      <c r="J9" s="126" t="s">
        <v>276</v>
      </c>
      <c r="K9" s="126"/>
      <c r="L9" s="126" t="s">
        <v>272</v>
      </c>
      <c r="M9" s="126" t="s">
        <v>276</v>
      </c>
      <c r="N9" s="124">
        <v>365</v>
      </c>
      <c r="O9" s="124" t="s">
        <v>273</v>
      </c>
      <c r="P9" s="128" t="s">
        <v>274</v>
      </c>
      <c r="Q9" s="143">
        <f t="shared" si="0"/>
        <v>0</v>
      </c>
      <c r="R9" s="40"/>
    </row>
    <row r="10" spans="2:19" ht="24.75" customHeight="1" thickTop="1" thickBot="1">
      <c r="B10" s="205"/>
      <c r="C10" s="205"/>
      <c r="D10" s="205"/>
      <c r="E10" s="205"/>
      <c r="F10" s="235"/>
      <c r="G10" s="236"/>
      <c r="H10" s="237"/>
      <c r="I10" s="129">
        <f>I4*0.88</f>
        <v>16380.32</v>
      </c>
      <c r="J10" s="130" t="s">
        <v>276</v>
      </c>
      <c r="K10" s="130"/>
      <c r="L10" s="130" t="s">
        <v>272</v>
      </c>
      <c r="M10" s="130" t="s">
        <v>276</v>
      </c>
      <c r="N10" s="124">
        <v>365</v>
      </c>
      <c r="O10" s="124" t="s">
        <v>273</v>
      </c>
      <c r="P10" s="131" t="s">
        <v>274</v>
      </c>
      <c r="Q10" s="144">
        <f t="shared" si="0"/>
        <v>0</v>
      </c>
      <c r="R10" s="41" t="s">
        <v>281</v>
      </c>
    </row>
    <row r="11" spans="2:19" ht="24.75" customHeight="1" thickTop="1" thickBot="1">
      <c r="B11" s="205"/>
      <c r="C11" s="205"/>
      <c r="D11" s="205"/>
      <c r="E11" s="205"/>
      <c r="F11" s="235"/>
      <c r="G11" s="236"/>
      <c r="H11" s="237"/>
      <c r="I11" s="129">
        <f>I5*0.88</f>
        <v>15195.84</v>
      </c>
      <c r="J11" s="124" t="s">
        <v>276</v>
      </c>
      <c r="K11" s="124"/>
      <c r="L11" s="124" t="s">
        <v>272</v>
      </c>
      <c r="M11" s="124" t="s">
        <v>276</v>
      </c>
      <c r="N11" s="124">
        <v>365</v>
      </c>
      <c r="O11" s="124" t="s">
        <v>273</v>
      </c>
      <c r="P11" s="125" t="s">
        <v>274</v>
      </c>
      <c r="Q11" s="142">
        <f t="shared" si="0"/>
        <v>0</v>
      </c>
      <c r="R11" s="39" t="s">
        <v>282</v>
      </c>
    </row>
    <row r="12" spans="2:19" ht="24.75" customHeight="1" thickTop="1" thickBot="1">
      <c r="B12" s="205"/>
      <c r="C12" s="205"/>
      <c r="D12" s="205"/>
      <c r="E12" s="205"/>
      <c r="F12" s="235"/>
      <c r="G12" s="236"/>
      <c r="H12" s="237"/>
      <c r="I12" s="129">
        <f>I6*0.88</f>
        <v>14351.04</v>
      </c>
      <c r="J12" s="124" t="s">
        <v>276</v>
      </c>
      <c r="K12" s="124"/>
      <c r="L12" s="124" t="s">
        <v>272</v>
      </c>
      <c r="M12" s="124" t="s">
        <v>276</v>
      </c>
      <c r="N12" s="124">
        <v>365</v>
      </c>
      <c r="O12" s="124" t="s">
        <v>273</v>
      </c>
      <c r="P12" s="125" t="s">
        <v>274</v>
      </c>
      <c r="Q12" s="142">
        <f t="shared" si="0"/>
        <v>0</v>
      </c>
      <c r="R12" s="39" t="s">
        <v>283</v>
      </c>
    </row>
    <row r="13" spans="2:19" ht="24.75" customHeight="1" thickTop="1" thickBot="1">
      <c r="B13" s="205"/>
      <c r="C13" s="205"/>
      <c r="D13" s="205"/>
      <c r="E13" s="205"/>
      <c r="F13" s="235"/>
      <c r="G13" s="236"/>
      <c r="H13" s="237"/>
      <c r="I13" s="129">
        <f>I7*0.88</f>
        <v>14351.04</v>
      </c>
      <c r="J13" s="124" t="s">
        <v>276</v>
      </c>
      <c r="K13" s="124"/>
      <c r="L13" s="124" t="s">
        <v>272</v>
      </c>
      <c r="M13" s="124" t="s">
        <v>276</v>
      </c>
      <c r="N13" s="124">
        <v>365</v>
      </c>
      <c r="O13" s="124" t="s">
        <v>273</v>
      </c>
      <c r="P13" s="125" t="s">
        <v>274</v>
      </c>
      <c r="Q13" s="142">
        <f t="shared" si="0"/>
        <v>0</v>
      </c>
      <c r="R13" s="39" t="s">
        <v>284</v>
      </c>
    </row>
    <row r="14" spans="2:19" ht="24.75" customHeight="1" thickTop="1">
      <c r="B14" s="205"/>
      <c r="C14" s="205"/>
      <c r="D14" s="205"/>
      <c r="E14" s="205"/>
      <c r="F14" s="235"/>
      <c r="G14" s="236"/>
      <c r="H14" s="237"/>
      <c r="I14" s="129">
        <f>I8*0.88</f>
        <v>14351.04</v>
      </c>
      <c r="J14" s="124" t="s">
        <v>276</v>
      </c>
      <c r="K14" s="124"/>
      <c r="L14" s="124" t="s">
        <v>272</v>
      </c>
      <c r="M14" s="124" t="s">
        <v>276</v>
      </c>
      <c r="N14" s="124">
        <v>365</v>
      </c>
      <c r="O14" s="124" t="s">
        <v>273</v>
      </c>
      <c r="P14" s="125" t="s">
        <v>274</v>
      </c>
      <c r="Q14" s="142">
        <f t="shared" si="0"/>
        <v>0</v>
      </c>
      <c r="R14" s="39" t="s">
        <v>285</v>
      </c>
    </row>
    <row r="15" spans="2:19" ht="24.75" customHeight="1" thickBot="1">
      <c r="B15" s="205"/>
      <c r="C15" s="205"/>
      <c r="D15" s="205"/>
      <c r="E15" s="205"/>
      <c r="F15" s="235"/>
      <c r="G15" s="236"/>
      <c r="H15" s="237"/>
      <c r="I15" s="132"/>
      <c r="J15" s="126" t="s">
        <v>276</v>
      </c>
      <c r="K15" s="133"/>
      <c r="L15" s="134" t="s">
        <v>272</v>
      </c>
      <c r="M15" s="134" t="s">
        <v>276</v>
      </c>
      <c r="N15" s="124">
        <v>365</v>
      </c>
      <c r="O15" s="124" t="s">
        <v>273</v>
      </c>
      <c r="P15" s="128" t="s">
        <v>274</v>
      </c>
      <c r="Q15" s="143">
        <f t="shared" si="0"/>
        <v>0</v>
      </c>
      <c r="R15" s="40"/>
    </row>
    <row r="16" spans="2:19" ht="24.75" customHeight="1" thickTop="1">
      <c r="B16" s="205"/>
      <c r="C16" s="205"/>
      <c r="D16" s="205"/>
      <c r="E16" s="205"/>
      <c r="F16" s="235"/>
      <c r="G16" s="236"/>
      <c r="H16" s="237"/>
      <c r="I16" s="135">
        <f>I4*0.92</f>
        <v>17124.88</v>
      </c>
      <c r="J16" s="130" t="s">
        <v>276</v>
      </c>
      <c r="K16" s="136"/>
      <c r="L16" s="136" t="s">
        <v>272</v>
      </c>
      <c r="M16" s="136" t="s">
        <v>276</v>
      </c>
      <c r="N16" s="124">
        <v>365</v>
      </c>
      <c r="O16" s="124" t="s">
        <v>273</v>
      </c>
      <c r="P16" s="131" t="s">
        <v>274</v>
      </c>
      <c r="Q16" s="144">
        <f t="shared" si="0"/>
        <v>0</v>
      </c>
      <c r="R16" s="41" t="s">
        <v>286</v>
      </c>
    </row>
    <row r="17" spans="2:19" ht="24.75" customHeight="1">
      <c r="B17" s="205"/>
      <c r="C17" s="205"/>
      <c r="D17" s="205"/>
      <c r="E17" s="205"/>
      <c r="F17" s="235"/>
      <c r="G17" s="236"/>
      <c r="H17" s="237"/>
      <c r="I17" s="135">
        <f>I5*0.92</f>
        <v>15886.560000000001</v>
      </c>
      <c r="J17" s="124" t="s">
        <v>276</v>
      </c>
      <c r="K17" s="124"/>
      <c r="L17" s="124" t="s">
        <v>272</v>
      </c>
      <c r="M17" s="124" t="s">
        <v>276</v>
      </c>
      <c r="N17" s="124">
        <v>365</v>
      </c>
      <c r="O17" s="124" t="s">
        <v>273</v>
      </c>
      <c r="P17" s="125" t="s">
        <v>274</v>
      </c>
      <c r="Q17" s="142">
        <f t="shared" si="0"/>
        <v>0</v>
      </c>
      <c r="R17" s="39" t="s">
        <v>287</v>
      </c>
    </row>
    <row r="18" spans="2:19" ht="24.75" customHeight="1">
      <c r="B18" s="205"/>
      <c r="C18" s="205"/>
      <c r="D18" s="205"/>
      <c r="E18" s="205"/>
      <c r="F18" s="235"/>
      <c r="G18" s="236"/>
      <c r="H18" s="237"/>
      <c r="I18" s="135">
        <f>I6*0.92</f>
        <v>15003.36</v>
      </c>
      <c r="J18" s="124" t="s">
        <v>276</v>
      </c>
      <c r="K18" s="124"/>
      <c r="L18" s="124" t="s">
        <v>272</v>
      </c>
      <c r="M18" s="124" t="s">
        <v>276</v>
      </c>
      <c r="N18" s="124">
        <v>365</v>
      </c>
      <c r="O18" s="124" t="s">
        <v>273</v>
      </c>
      <c r="P18" s="125" t="s">
        <v>274</v>
      </c>
      <c r="Q18" s="142">
        <f t="shared" si="0"/>
        <v>0</v>
      </c>
      <c r="R18" s="39" t="s">
        <v>288</v>
      </c>
    </row>
    <row r="19" spans="2:19" ht="24.75" customHeight="1">
      <c r="B19" s="205"/>
      <c r="C19" s="205"/>
      <c r="D19" s="205"/>
      <c r="E19" s="205"/>
      <c r="F19" s="235"/>
      <c r="G19" s="236"/>
      <c r="H19" s="237"/>
      <c r="I19" s="135">
        <f>I7*0.92</f>
        <v>15003.36</v>
      </c>
      <c r="J19" s="124" t="s">
        <v>276</v>
      </c>
      <c r="K19" s="124"/>
      <c r="L19" s="124" t="s">
        <v>272</v>
      </c>
      <c r="M19" s="124" t="s">
        <v>276</v>
      </c>
      <c r="N19" s="124">
        <v>365</v>
      </c>
      <c r="O19" s="124" t="s">
        <v>273</v>
      </c>
      <c r="P19" s="125" t="s">
        <v>274</v>
      </c>
      <c r="Q19" s="142">
        <f t="shared" si="0"/>
        <v>0</v>
      </c>
      <c r="R19" s="39" t="s">
        <v>289</v>
      </c>
    </row>
    <row r="20" spans="2:19" ht="24.75" customHeight="1">
      <c r="B20" s="205"/>
      <c r="C20" s="205"/>
      <c r="D20" s="205"/>
      <c r="E20" s="205"/>
      <c r="F20" s="235"/>
      <c r="G20" s="236"/>
      <c r="H20" s="237"/>
      <c r="I20" s="135">
        <f>I8*0.92</f>
        <v>15003.36</v>
      </c>
      <c r="J20" s="124" t="s">
        <v>276</v>
      </c>
      <c r="K20" s="124"/>
      <c r="L20" s="124" t="s">
        <v>272</v>
      </c>
      <c r="M20" s="124" t="s">
        <v>276</v>
      </c>
      <c r="N20" s="124">
        <v>365</v>
      </c>
      <c r="O20" s="124" t="s">
        <v>273</v>
      </c>
      <c r="P20" s="125" t="s">
        <v>274</v>
      </c>
      <c r="Q20" s="142">
        <f t="shared" si="0"/>
        <v>0</v>
      </c>
      <c r="R20" s="39" t="s">
        <v>290</v>
      </c>
    </row>
    <row r="21" spans="2:19" ht="24.75" customHeight="1">
      <c r="B21" s="205"/>
      <c r="C21" s="205"/>
      <c r="D21" s="205"/>
      <c r="E21" s="205"/>
      <c r="F21" s="235"/>
      <c r="G21" s="236"/>
      <c r="H21" s="237"/>
      <c r="I21" s="123"/>
      <c r="J21" s="124" t="s">
        <v>276</v>
      </c>
      <c r="K21" s="124"/>
      <c r="L21" s="124" t="s">
        <v>272</v>
      </c>
      <c r="M21" s="124" t="s">
        <v>276</v>
      </c>
      <c r="N21" s="124">
        <v>365</v>
      </c>
      <c r="O21" s="124" t="s">
        <v>273</v>
      </c>
      <c r="P21" s="125" t="s">
        <v>274</v>
      </c>
      <c r="Q21" s="142">
        <f t="shared" si="0"/>
        <v>0</v>
      </c>
      <c r="R21" s="39"/>
    </row>
    <row r="22" spans="2:19" ht="24.75" customHeight="1">
      <c r="B22" s="205"/>
      <c r="C22" s="205"/>
      <c r="D22" s="205"/>
      <c r="E22" s="195" t="s">
        <v>181</v>
      </c>
      <c r="F22" s="37">
        <v>0</v>
      </c>
      <c r="G22" s="197">
        <f>Q22+Q23</f>
        <v>54000000</v>
      </c>
      <c r="H22" s="199">
        <f>G22</f>
        <v>54000000</v>
      </c>
      <c r="I22" s="137">
        <v>300000</v>
      </c>
      <c r="J22" s="124" t="s">
        <v>26</v>
      </c>
      <c r="K22" s="125">
        <v>15</v>
      </c>
      <c r="L22" s="124" t="s">
        <v>27</v>
      </c>
      <c r="M22" s="124" t="s">
        <v>26</v>
      </c>
      <c r="N22" s="125">
        <v>12</v>
      </c>
      <c r="O22" s="124" t="s">
        <v>31</v>
      </c>
      <c r="P22" s="125" t="s">
        <v>28</v>
      </c>
      <c r="Q22" s="142">
        <f t="shared" ref="Q22:Q25" si="1">I22*K22*N22</f>
        <v>54000000</v>
      </c>
      <c r="R22" s="67" t="s">
        <v>184</v>
      </c>
    </row>
    <row r="23" spans="2:19" ht="24.75" customHeight="1">
      <c r="B23" s="205"/>
      <c r="C23" s="205"/>
      <c r="D23" s="205"/>
      <c r="E23" s="196"/>
      <c r="F23" s="37"/>
      <c r="G23" s="198"/>
      <c r="H23" s="200"/>
      <c r="I23" s="137"/>
      <c r="J23" s="124" t="s">
        <v>26</v>
      </c>
      <c r="K23" s="125"/>
      <c r="L23" s="124" t="s">
        <v>27</v>
      </c>
      <c r="M23" s="124" t="s">
        <v>26</v>
      </c>
      <c r="N23" s="125">
        <v>12</v>
      </c>
      <c r="O23" s="124" t="s">
        <v>31</v>
      </c>
      <c r="P23" s="125" t="s">
        <v>28</v>
      </c>
      <c r="Q23" s="142">
        <f t="shared" ref="Q23" si="2">I23*K23*N23</f>
        <v>0</v>
      </c>
      <c r="R23" s="67" t="s">
        <v>321</v>
      </c>
      <c r="S23" s="1">
        <v>3</v>
      </c>
    </row>
    <row r="24" spans="2:19" ht="24.75" customHeight="1">
      <c r="B24" s="205"/>
      <c r="C24" s="205"/>
      <c r="D24" s="205"/>
      <c r="E24" s="88" t="s">
        <v>182</v>
      </c>
      <c r="F24" s="37">
        <v>0</v>
      </c>
      <c r="G24" s="120">
        <f>Q24</f>
        <v>0</v>
      </c>
      <c r="H24" s="38">
        <f>G24-F24</f>
        <v>0</v>
      </c>
      <c r="I24" s="137"/>
      <c r="J24" s="124" t="s">
        <v>26</v>
      </c>
      <c r="K24" s="125">
        <v>8</v>
      </c>
      <c r="L24" s="124" t="s">
        <v>27</v>
      </c>
      <c r="M24" s="124" t="s">
        <v>26</v>
      </c>
      <c r="N24" s="125">
        <v>12</v>
      </c>
      <c r="O24" s="124" t="s">
        <v>29</v>
      </c>
      <c r="P24" s="125" t="s">
        <v>28</v>
      </c>
      <c r="Q24" s="142">
        <f t="shared" ref="Q24" si="3">I24*K24*N24</f>
        <v>0</v>
      </c>
      <c r="R24" s="67" t="s">
        <v>185</v>
      </c>
      <c r="S24" s="1">
        <v>30</v>
      </c>
    </row>
    <row r="25" spans="2:19" ht="24.75" customHeight="1">
      <c r="B25" s="205"/>
      <c r="C25" s="205"/>
      <c r="D25" s="205"/>
      <c r="E25" s="88" t="s">
        <v>183</v>
      </c>
      <c r="F25" s="37">
        <v>0</v>
      </c>
      <c r="G25" s="120">
        <f>Q25</f>
        <v>0</v>
      </c>
      <c r="H25" s="38">
        <f>G25-F25</f>
        <v>0</v>
      </c>
      <c r="I25" s="137"/>
      <c r="J25" s="124" t="s">
        <v>26</v>
      </c>
      <c r="K25" s="125"/>
      <c r="L25" s="124" t="s">
        <v>27</v>
      </c>
      <c r="M25" s="124" t="s">
        <v>26</v>
      </c>
      <c r="N25" s="125"/>
      <c r="O25" s="124" t="s">
        <v>29</v>
      </c>
      <c r="P25" s="125" t="s">
        <v>28</v>
      </c>
      <c r="Q25" s="142">
        <f t="shared" si="1"/>
        <v>0</v>
      </c>
      <c r="R25" s="67" t="s">
        <v>186</v>
      </c>
      <c r="S25" s="1">
        <v>12</v>
      </c>
    </row>
    <row r="26" spans="2:19" ht="24.75" customHeight="1">
      <c r="B26" s="205"/>
      <c r="C26" s="205"/>
      <c r="D26" s="205"/>
      <c r="E26" s="88" t="s">
        <v>325</v>
      </c>
      <c r="F26" s="37">
        <v>0</v>
      </c>
      <c r="G26" s="120">
        <f>Q26</f>
        <v>2400000</v>
      </c>
      <c r="H26" s="38">
        <f>G26-F26</f>
        <v>2400000</v>
      </c>
      <c r="I26" s="137">
        <v>200000</v>
      </c>
      <c r="J26" s="124" t="s">
        <v>79</v>
      </c>
      <c r="K26" s="125">
        <v>1</v>
      </c>
      <c r="L26" s="124" t="s">
        <v>76</v>
      </c>
      <c r="M26" s="124" t="s">
        <v>79</v>
      </c>
      <c r="N26" s="125">
        <v>12</v>
      </c>
      <c r="O26" s="124" t="s">
        <v>78</v>
      </c>
      <c r="P26" s="125" t="s">
        <v>28</v>
      </c>
      <c r="Q26" s="142">
        <f t="shared" ref="Q26" si="4">I26*K26*N26</f>
        <v>2400000</v>
      </c>
      <c r="R26" s="89" t="s">
        <v>187</v>
      </c>
      <c r="S26" s="179">
        <f>S23*S24*S25</f>
        <v>1080</v>
      </c>
    </row>
    <row r="27" spans="2:19" ht="24.75" customHeight="1">
      <c r="B27" s="42" t="s">
        <v>80</v>
      </c>
      <c r="C27" s="42" t="s">
        <v>50</v>
      </c>
      <c r="D27" s="42" t="s">
        <v>50</v>
      </c>
      <c r="E27" s="42" t="s">
        <v>51</v>
      </c>
      <c r="F27" s="37">
        <v>0</v>
      </c>
      <c r="G27" s="120">
        <f t="shared" ref="G27:G34" si="5">Q27</f>
        <v>0</v>
      </c>
      <c r="H27" s="38">
        <f t="shared" ref="H27:H34" si="6">G27-F27</f>
        <v>0</v>
      </c>
      <c r="I27" s="201">
        <v>0</v>
      </c>
      <c r="J27" s="202"/>
      <c r="K27" s="202"/>
      <c r="L27" s="202"/>
      <c r="M27" s="202"/>
      <c r="N27" s="202"/>
      <c r="O27" s="202"/>
      <c r="P27" s="202"/>
      <c r="Q27" s="203"/>
      <c r="R27" s="89" t="s">
        <v>188</v>
      </c>
    </row>
    <row r="28" spans="2:19" ht="24.75" customHeight="1">
      <c r="B28" s="42" t="s">
        <v>9</v>
      </c>
      <c r="C28" s="43" t="s">
        <v>9</v>
      </c>
      <c r="D28" s="43" t="s">
        <v>9</v>
      </c>
      <c r="E28" s="43" t="s">
        <v>9</v>
      </c>
      <c r="F28" s="37">
        <v>0</v>
      </c>
      <c r="G28" s="120">
        <f t="shared" si="5"/>
        <v>0</v>
      </c>
      <c r="H28" s="38">
        <f t="shared" si="6"/>
        <v>0</v>
      </c>
      <c r="I28" s="201"/>
      <c r="J28" s="202"/>
      <c r="K28" s="202"/>
      <c r="L28" s="202"/>
      <c r="M28" s="202"/>
      <c r="N28" s="202"/>
      <c r="O28" s="202"/>
      <c r="P28" s="202"/>
      <c r="Q28" s="203"/>
      <c r="R28" s="89" t="s">
        <v>189</v>
      </c>
    </row>
    <row r="29" spans="2:19" ht="24.75" customHeight="1">
      <c r="B29" s="195" t="s">
        <v>10</v>
      </c>
      <c r="C29" s="195" t="s">
        <v>10</v>
      </c>
      <c r="D29" s="195" t="s">
        <v>10</v>
      </c>
      <c r="E29" s="88" t="s">
        <v>190</v>
      </c>
      <c r="F29" s="37">
        <v>0</v>
      </c>
      <c r="G29" s="120">
        <f t="shared" ref="G29" si="7">Q29</f>
        <v>0</v>
      </c>
      <c r="H29" s="38">
        <f t="shared" ref="H29" si="8">G29-F29</f>
        <v>0</v>
      </c>
      <c r="I29" s="137"/>
      <c r="J29" s="125" t="s">
        <v>26</v>
      </c>
      <c r="K29" s="125"/>
      <c r="L29" s="125" t="s">
        <v>27</v>
      </c>
      <c r="M29" s="125" t="s">
        <v>26</v>
      </c>
      <c r="N29" s="125"/>
      <c r="O29" s="125" t="s">
        <v>31</v>
      </c>
      <c r="P29" s="125" t="s">
        <v>28</v>
      </c>
      <c r="Q29" s="142">
        <f>I29*K29*N29</f>
        <v>0</v>
      </c>
      <c r="R29" s="89" t="s">
        <v>198</v>
      </c>
    </row>
    <row r="30" spans="2:19" ht="24.75" customHeight="1">
      <c r="B30" s="231"/>
      <c r="C30" s="231"/>
      <c r="D30" s="231"/>
      <c r="E30" s="88" t="s">
        <v>191</v>
      </c>
      <c r="F30" s="37">
        <v>0</v>
      </c>
      <c r="G30" s="120">
        <f t="shared" si="5"/>
        <v>0</v>
      </c>
      <c r="H30" s="38">
        <f t="shared" si="6"/>
        <v>0</v>
      </c>
      <c r="I30" s="137"/>
      <c r="J30" s="125" t="s">
        <v>26</v>
      </c>
      <c r="K30" s="125"/>
      <c r="L30" s="125" t="s">
        <v>27</v>
      </c>
      <c r="M30" s="125" t="s">
        <v>26</v>
      </c>
      <c r="N30" s="125"/>
      <c r="O30" s="125" t="s">
        <v>31</v>
      </c>
      <c r="P30" s="125" t="s">
        <v>28</v>
      </c>
      <c r="Q30" s="142">
        <f>I30*K30*N30</f>
        <v>0</v>
      </c>
      <c r="R30" s="89" t="s">
        <v>199</v>
      </c>
    </row>
    <row r="31" spans="2:19" ht="24.75" customHeight="1">
      <c r="B31" s="231"/>
      <c r="C31" s="231"/>
      <c r="D31" s="231"/>
      <c r="E31" s="88" t="s">
        <v>192</v>
      </c>
      <c r="F31" s="37">
        <v>0</v>
      </c>
      <c r="G31" s="120">
        <f t="shared" ref="G31" si="9">Q31</f>
        <v>24000000</v>
      </c>
      <c r="H31" s="38">
        <f t="shared" ref="H31" si="10">G31-F31</f>
        <v>24000000</v>
      </c>
      <c r="I31" s="137">
        <v>400000</v>
      </c>
      <c r="J31" s="125" t="s">
        <v>26</v>
      </c>
      <c r="K31" s="125">
        <v>5</v>
      </c>
      <c r="L31" s="125" t="s">
        <v>27</v>
      </c>
      <c r="M31" s="125" t="s">
        <v>26</v>
      </c>
      <c r="N31" s="125">
        <v>12</v>
      </c>
      <c r="O31" s="125" t="s">
        <v>31</v>
      </c>
      <c r="P31" s="125" t="s">
        <v>28</v>
      </c>
      <c r="Q31" s="142">
        <f>I31*K31*N31</f>
        <v>24000000</v>
      </c>
      <c r="R31" s="89" t="s">
        <v>194</v>
      </c>
    </row>
    <row r="32" spans="2:19" ht="24.75" customHeight="1">
      <c r="B32" s="231"/>
      <c r="C32" s="231"/>
      <c r="D32" s="231"/>
      <c r="E32" s="88" t="s">
        <v>193</v>
      </c>
      <c r="F32" s="37">
        <v>0</v>
      </c>
      <c r="G32" s="120">
        <f t="shared" si="5"/>
        <v>0</v>
      </c>
      <c r="H32" s="38">
        <f t="shared" si="6"/>
        <v>0</v>
      </c>
      <c r="I32" s="137"/>
      <c r="J32" s="125" t="s">
        <v>26</v>
      </c>
      <c r="K32" s="125"/>
      <c r="L32" s="125" t="s">
        <v>27</v>
      </c>
      <c r="M32" s="125" t="s">
        <v>26</v>
      </c>
      <c r="N32" s="125"/>
      <c r="O32" s="125" t="s">
        <v>31</v>
      </c>
      <c r="P32" s="125" t="s">
        <v>28</v>
      </c>
      <c r="Q32" s="142">
        <f>I32*K32*N32</f>
        <v>0</v>
      </c>
      <c r="R32" s="67" t="s">
        <v>195</v>
      </c>
    </row>
    <row r="33" spans="2:19" ht="24.75" customHeight="1">
      <c r="B33" s="207" t="s">
        <v>11</v>
      </c>
      <c r="C33" s="207" t="s">
        <v>11</v>
      </c>
      <c r="D33" s="42" t="s">
        <v>12</v>
      </c>
      <c r="E33" s="42" t="s">
        <v>12</v>
      </c>
      <c r="F33" s="37">
        <v>0</v>
      </c>
      <c r="G33" s="120">
        <f t="shared" si="5"/>
        <v>0</v>
      </c>
      <c r="H33" s="38">
        <f t="shared" si="6"/>
        <v>0</v>
      </c>
      <c r="I33" s="201">
        <v>0</v>
      </c>
      <c r="J33" s="202"/>
      <c r="K33" s="202"/>
      <c r="L33" s="202"/>
      <c r="M33" s="202"/>
      <c r="N33" s="202"/>
      <c r="O33" s="202"/>
      <c r="P33" s="202"/>
      <c r="Q33" s="203"/>
      <c r="R33" s="67" t="s">
        <v>196</v>
      </c>
    </row>
    <row r="34" spans="2:19" ht="24.75" customHeight="1">
      <c r="B34" s="207"/>
      <c r="C34" s="207"/>
      <c r="D34" s="42" t="s">
        <v>13</v>
      </c>
      <c r="E34" s="42" t="s">
        <v>13</v>
      </c>
      <c r="F34" s="37">
        <v>0</v>
      </c>
      <c r="G34" s="120">
        <f t="shared" si="5"/>
        <v>0</v>
      </c>
      <c r="H34" s="38">
        <f t="shared" si="6"/>
        <v>0</v>
      </c>
      <c r="I34" s="201">
        <v>0</v>
      </c>
      <c r="J34" s="202"/>
      <c r="K34" s="202"/>
      <c r="L34" s="202"/>
      <c r="M34" s="202"/>
      <c r="N34" s="202"/>
      <c r="O34" s="202"/>
      <c r="P34" s="202"/>
      <c r="Q34" s="203"/>
      <c r="R34" s="67" t="s">
        <v>197</v>
      </c>
    </row>
    <row r="35" spans="2:19" ht="24.75" customHeight="1">
      <c r="B35" s="228" t="s">
        <v>49</v>
      </c>
      <c r="C35" s="228" t="s">
        <v>49</v>
      </c>
      <c r="D35" s="204" t="s">
        <v>14</v>
      </c>
      <c r="E35" s="209" t="s">
        <v>200</v>
      </c>
      <c r="F35" s="212">
        <v>0</v>
      </c>
      <c r="G35" s="214">
        <f>SUM(Q35:Q59)</f>
        <v>649189000</v>
      </c>
      <c r="H35" s="216">
        <f>G35-F35</f>
        <v>649189000</v>
      </c>
      <c r="I35" s="135">
        <v>93070</v>
      </c>
      <c r="J35" s="124" t="s">
        <v>291</v>
      </c>
      <c r="K35" s="124">
        <f>K4</f>
        <v>2</v>
      </c>
      <c r="L35" s="124" t="s">
        <v>292</v>
      </c>
      <c r="M35" s="124" t="s">
        <v>291</v>
      </c>
      <c r="N35" s="124">
        <v>365</v>
      </c>
      <c r="O35" s="124" t="s">
        <v>293</v>
      </c>
      <c r="P35" s="125" t="s">
        <v>28</v>
      </c>
      <c r="Q35" s="142">
        <f>I35*K35*N35</f>
        <v>67941100</v>
      </c>
      <c r="R35" s="39" t="s">
        <v>275</v>
      </c>
      <c r="S35" s="1">
        <f>SUM(K35:K58)</f>
        <v>20</v>
      </c>
    </row>
    <row r="36" spans="2:19" ht="24.75" customHeight="1">
      <c r="B36" s="229"/>
      <c r="C36" s="229"/>
      <c r="D36" s="205"/>
      <c r="E36" s="210"/>
      <c r="F36" s="213"/>
      <c r="G36" s="215"/>
      <c r="H36" s="217"/>
      <c r="I36" s="135">
        <v>86340</v>
      </c>
      <c r="J36" s="124" t="s">
        <v>26</v>
      </c>
      <c r="K36" s="124">
        <f>K5</f>
        <v>3</v>
      </c>
      <c r="L36" s="124" t="s">
        <v>27</v>
      </c>
      <c r="M36" s="124" t="s">
        <v>294</v>
      </c>
      <c r="N36" s="124">
        <v>365</v>
      </c>
      <c r="O36" s="124" t="s">
        <v>295</v>
      </c>
      <c r="P36" s="125" t="s">
        <v>28</v>
      </c>
      <c r="Q36" s="142">
        <f t="shared" ref="Q36:Q59" si="11">I36*K36*N36</f>
        <v>94542300</v>
      </c>
      <c r="R36" s="39" t="s">
        <v>277</v>
      </c>
    </row>
    <row r="37" spans="2:19" ht="24.75" customHeight="1">
      <c r="B37" s="229"/>
      <c r="C37" s="229"/>
      <c r="D37" s="205"/>
      <c r="E37" s="210"/>
      <c r="F37" s="213"/>
      <c r="G37" s="215"/>
      <c r="H37" s="217"/>
      <c r="I37" s="123">
        <v>81540</v>
      </c>
      <c r="J37" s="124" t="s">
        <v>296</v>
      </c>
      <c r="K37" s="124">
        <f>K6</f>
        <v>5</v>
      </c>
      <c r="L37" s="124" t="s">
        <v>272</v>
      </c>
      <c r="M37" s="124" t="s">
        <v>296</v>
      </c>
      <c r="N37" s="124">
        <v>365</v>
      </c>
      <c r="O37" s="124" t="s">
        <v>295</v>
      </c>
      <c r="P37" s="125" t="s">
        <v>274</v>
      </c>
      <c r="Q37" s="142">
        <f t="shared" si="11"/>
        <v>148810500</v>
      </c>
      <c r="R37" s="39" t="s">
        <v>278</v>
      </c>
    </row>
    <row r="38" spans="2:19" ht="24.75" customHeight="1">
      <c r="B38" s="229"/>
      <c r="C38" s="229"/>
      <c r="D38" s="205"/>
      <c r="E38" s="210"/>
      <c r="F38" s="213"/>
      <c r="G38" s="215"/>
      <c r="H38" s="217"/>
      <c r="I38" s="123">
        <v>81540</v>
      </c>
      <c r="J38" s="124" t="s">
        <v>276</v>
      </c>
      <c r="K38" s="124">
        <f>K7</f>
        <v>5</v>
      </c>
      <c r="L38" s="124" t="s">
        <v>272</v>
      </c>
      <c r="M38" s="124" t="s">
        <v>276</v>
      </c>
      <c r="N38" s="124">
        <v>365</v>
      </c>
      <c r="O38" s="124" t="s">
        <v>295</v>
      </c>
      <c r="P38" s="125" t="s">
        <v>274</v>
      </c>
      <c r="Q38" s="142">
        <f t="shared" si="11"/>
        <v>148810500</v>
      </c>
      <c r="R38" s="39" t="s">
        <v>328</v>
      </c>
    </row>
    <row r="39" spans="2:19" ht="24.75" customHeight="1">
      <c r="B39" s="229"/>
      <c r="C39" s="229"/>
      <c r="D39" s="205"/>
      <c r="E39" s="210"/>
      <c r="F39" s="213"/>
      <c r="G39" s="215"/>
      <c r="H39" s="217"/>
      <c r="I39" s="123">
        <v>81540</v>
      </c>
      <c r="J39" s="124" t="s">
        <v>276</v>
      </c>
      <c r="K39" s="126">
        <f>K8</f>
        <v>0</v>
      </c>
      <c r="L39" s="124" t="s">
        <v>272</v>
      </c>
      <c r="M39" s="124" t="s">
        <v>276</v>
      </c>
      <c r="N39" s="124">
        <v>365</v>
      </c>
      <c r="O39" s="124" t="s">
        <v>273</v>
      </c>
      <c r="P39" s="125" t="s">
        <v>274</v>
      </c>
      <c r="Q39" s="142">
        <f t="shared" si="11"/>
        <v>0</v>
      </c>
      <c r="R39" s="39" t="s">
        <v>280</v>
      </c>
    </row>
    <row r="40" spans="2:19" ht="24.75" customHeight="1" thickBot="1">
      <c r="B40" s="229"/>
      <c r="C40" s="229"/>
      <c r="D40" s="205"/>
      <c r="E40" s="210"/>
      <c r="F40" s="213"/>
      <c r="G40" s="215"/>
      <c r="H40" s="217"/>
      <c r="I40" s="127"/>
      <c r="J40" s="126" t="s">
        <v>276</v>
      </c>
      <c r="K40" s="126"/>
      <c r="L40" s="126" t="s">
        <v>297</v>
      </c>
      <c r="M40" s="126" t="s">
        <v>276</v>
      </c>
      <c r="N40" s="124">
        <v>365</v>
      </c>
      <c r="O40" s="124" t="s">
        <v>273</v>
      </c>
      <c r="P40" s="128" t="s">
        <v>274</v>
      </c>
      <c r="Q40" s="143">
        <f t="shared" si="11"/>
        <v>0</v>
      </c>
      <c r="R40" s="40" t="s">
        <v>329</v>
      </c>
    </row>
    <row r="41" spans="2:19" ht="24.75" customHeight="1" thickTop="1" thickBot="1">
      <c r="B41" s="229"/>
      <c r="C41" s="229"/>
      <c r="D41" s="205"/>
      <c r="E41" s="210"/>
      <c r="F41" s="213"/>
      <c r="G41" s="215"/>
      <c r="H41" s="217"/>
      <c r="I41" s="129">
        <f>I35*0.88</f>
        <v>81901.600000000006</v>
      </c>
      <c r="J41" s="130" t="s">
        <v>276</v>
      </c>
      <c r="K41" s="130">
        <f>K10</f>
        <v>0</v>
      </c>
      <c r="L41" s="130" t="s">
        <v>272</v>
      </c>
      <c r="M41" s="130" t="s">
        <v>298</v>
      </c>
      <c r="N41" s="124">
        <v>365</v>
      </c>
      <c r="O41" s="124" t="s">
        <v>273</v>
      </c>
      <c r="P41" s="131" t="s">
        <v>274</v>
      </c>
      <c r="Q41" s="144">
        <f t="shared" si="11"/>
        <v>0</v>
      </c>
      <c r="R41" s="41" t="s">
        <v>281</v>
      </c>
    </row>
    <row r="42" spans="2:19" ht="24.75" customHeight="1" thickTop="1" thickBot="1">
      <c r="B42" s="229"/>
      <c r="C42" s="229"/>
      <c r="D42" s="205"/>
      <c r="E42" s="210"/>
      <c r="F42" s="213"/>
      <c r="G42" s="215"/>
      <c r="H42" s="217"/>
      <c r="I42" s="129">
        <f>I36*0.88</f>
        <v>75979.199999999997</v>
      </c>
      <c r="J42" s="124" t="s">
        <v>276</v>
      </c>
      <c r="K42" s="124">
        <f>K11</f>
        <v>0</v>
      </c>
      <c r="L42" s="124" t="s">
        <v>272</v>
      </c>
      <c r="M42" s="124" t="s">
        <v>276</v>
      </c>
      <c r="N42" s="124">
        <v>365</v>
      </c>
      <c r="O42" s="124" t="s">
        <v>295</v>
      </c>
      <c r="P42" s="125" t="s">
        <v>274</v>
      </c>
      <c r="Q42" s="142">
        <f t="shared" si="11"/>
        <v>0</v>
      </c>
      <c r="R42" s="39" t="s">
        <v>282</v>
      </c>
    </row>
    <row r="43" spans="2:19" ht="24.75" customHeight="1" thickTop="1" thickBot="1">
      <c r="B43" s="229"/>
      <c r="C43" s="229"/>
      <c r="D43" s="205"/>
      <c r="E43" s="210"/>
      <c r="F43" s="213"/>
      <c r="G43" s="215"/>
      <c r="H43" s="217"/>
      <c r="I43" s="129">
        <f>I37*0.88</f>
        <v>71755.199999999997</v>
      </c>
      <c r="J43" s="124" t="s">
        <v>296</v>
      </c>
      <c r="K43" s="124"/>
      <c r="L43" s="124" t="s">
        <v>272</v>
      </c>
      <c r="M43" s="124" t="s">
        <v>276</v>
      </c>
      <c r="N43" s="124">
        <v>365</v>
      </c>
      <c r="O43" s="124" t="s">
        <v>273</v>
      </c>
      <c r="P43" s="125" t="s">
        <v>274</v>
      </c>
      <c r="Q43" s="142">
        <f t="shared" si="11"/>
        <v>0</v>
      </c>
      <c r="R43" s="39" t="s">
        <v>283</v>
      </c>
    </row>
    <row r="44" spans="2:19" ht="24.75" customHeight="1" thickTop="1" thickBot="1">
      <c r="B44" s="229"/>
      <c r="C44" s="229"/>
      <c r="D44" s="205"/>
      <c r="E44" s="210"/>
      <c r="F44" s="213"/>
      <c r="G44" s="215"/>
      <c r="H44" s="217"/>
      <c r="I44" s="129">
        <f>I38*0.88</f>
        <v>71755.199999999997</v>
      </c>
      <c r="J44" s="124" t="s">
        <v>296</v>
      </c>
      <c r="K44" s="124">
        <f t="shared" ref="K44:K52" si="12">K13</f>
        <v>0</v>
      </c>
      <c r="L44" s="124" t="s">
        <v>272</v>
      </c>
      <c r="M44" s="124" t="s">
        <v>276</v>
      </c>
      <c r="N44" s="124">
        <v>365</v>
      </c>
      <c r="O44" s="124" t="s">
        <v>299</v>
      </c>
      <c r="P44" s="125" t="s">
        <v>274</v>
      </c>
      <c r="Q44" s="142">
        <f t="shared" si="11"/>
        <v>0</v>
      </c>
      <c r="R44" s="39" t="s">
        <v>284</v>
      </c>
    </row>
    <row r="45" spans="2:19" ht="24.75" customHeight="1" thickTop="1">
      <c r="B45" s="229"/>
      <c r="C45" s="229"/>
      <c r="D45" s="205"/>
      <c r="E45" s="210"/>
      <c r="F45" s="213"/>
      <c r="G45" s="215"/>
      <c r="H45" s="217"/>
      <c r="I45" s="129">
        <f>I39*0.88</f>
        <v>71755.199999999997</v>
      </c>
      <c r="J45" s="124" t="s">
        <v>26</v>
      </c>
      <c r="K45" s="124">
        <f t="shared" si="12"/>
        <v>0</v>
      </c>
      <c r="L45" s="124" t="s">
        <v>272</v>
      </c>
      <c r="M45" s="124" t="s">
        <v>26</v>
      </c>
      <c r="N45" s="124">
        <v>365</v>
      </c>
      <c r="O45" s="124" t="s">
        <v>273</v>
      </c>
      <c r="P45" s="125" t="s">
        <v>274</v>
      </c>
      <c r="Q45" s="142">
        <f t="shared" si="11"/>
        <v>0</v>
      </c>
      <c r="R45" s="39" t="s">
        <v>285</v>
      </c>
    </row>
    <row r="46" spans="2:19" ht="24.75" customHeight="1" thickBot="1">
      <c r="B46" s="229"/>
      <c r="C46" s="229"/>
      <c r="D46" s="205"/>
      <c r="E46" s="210"/>
      <c r="F46" s="213"/>
      <c r="G46" s="215"/>
      <c r="H46" s="217"/>
      <c r="I46" s="132"/>
      <c r="J46" s="126" t="s">
        <v>276</v>
      </c>
      <c r="K46" s="133">
        <f t="shared" si="12"/>
        <v>0</v>
      </c>
      <c r="L46" s="134" t="s">
        <v>272</v>
      </c>
      <c r="M46" s="134" t="s">
        <v>276</v>
      </c>
      <c r="N46" s="124">
        <v>365</v>
      </c>
      <c r="O46" s="124" t="s">
        <v>273</v>
      </c>
      <c r="P46" s="128" t="s">
        <v>274</v>
      </c>
      <c r="Q46" s="143">
        <f t="shared" si="11"/>
        <v>0</v>
      </c>
      <c r="R46" s="40" t="s">
        <v>327</v>
      </c>
    </row>
    <row r="47" spans="2:19" ht="24.75" customHeight="1" thickTop="1" thickBot="1">
      <c r="B47" s="229"/>
      <c r="C47" s="229"/>
      <c r="D47" s="205"/>
      <c r="E47" s="210"/>
      <c r="F47" s="213"/>
      <c r="G47" s="215"/>
      <c r="H47" s="217"/>
      <c r="I47" s="129">
        <f>I35*0.92</f>
        <v>85624.400000000009</v>
      </c>
      <c r="J47" s="130" t="s">
        <v>276</v>
      </c>
      <c r="K47" s="136">
        <f t="shared" si="12"/>
        <v>0</v>
      </c>
      <c r="L47" s="136" t="s">
        <v>272</v>
      </c>
      <c r="M47" s="136" t="s">
        <v>276</v>
      </c>
      <c r="N47" s="124">
        <v>365</v>
      </c>
      <c r="O47" s="124" t="s">
        <v>293</v>
      </c>
      <c r="P47" s="131" t="s">
        <v>28</v>
      </c>
      <c r="Q47" s="144">
        <f t="shared" si="11"/>
        <v>0</v>
      </c>
      <c r="R47" s="41" t="s">
        <v>286</v>
      </c>
    </row>
    <row r="48" spans="2:19" ht="24.75" customHeight="1" thickTop="1" thickBot="1">
      <c r="B48" s="229"/>
      <c r="C48" s="229"/>
      <c r="D48" s="205"/>
      <c r="E48" s="210"/>
      <c r="F48" s="213"/>
      <c r="G48" s="215"/>
      <c r="H48" s="217"/>
      <c r="I48" s="129">
        <f>I36*0.92</f>
        <v>79432.800000000003</v>
      </c>
      <c r="J48" s="124" t="s">
        <v>26</v>
      </c>
      <c r="K48" s="124">
        <f t="shared" si="12"/>
        <v>0</v>
      </c>
      <c r="L48" s="124" t="s">
        <v>272</v>
      </c>
      <c r="M48" s="124" t="s">
        <v>276</v>
      </c>
      <c r="N48" s="124">
        <v>365</v>
      </c>
      <c r="O48" s="124" t="s">
        <v>273</v>
      </c>
      <c r="P48" s="125" t="s">
        <v>274</v>
      </c>
      <c r="Q48" s="142">
        <f t="shared" si="11"/>
        <v>0</v>
      </c>
      <c r="R48" s="39" t="s">
        <v>287</v>
      </c>
    </row>
    <row r="49" spans="2:20" ht="24.75" customHeight="1" thickTop="1" thickBot="1">
      <c r="B49" s="229"/>
      <c r="C49" s="229"/>
      <c r="D49" s="205"/>
      <c r="E49" s="210"/>
      <c r="F49" s="213"/>
      <c r="G49" s="215"/>
      <c r="H49" s="217"/>
      <c r="I49" s="129">
        <f>I37*0.92</f>
        <v>75016.800000000003</v>
      </c>
      <c r="J49" s="124" t="s">
        <v>296</v>
      </c>
      <c r="K49" s="124">
        <f t="shared" si="12"/>
        <v>0</v>
      </c>
      <c r="L49" s="124" t="s">
        <v>272</v>
      </c>
      <c r="M49" s="124" t="s">
        <v>276</v>
      </c>
      <c r="N49" s="124">
        <v>365</v>
      </c>
      <c r="O49" s="124" t="s">
        <v>273</v>
      </c>
      <c r="P49" s="125" t="s">
        <v>274</v>
      </c>
      <c r="Q49" s="142">
        <f t="shared" si="11"/>
        <v>0</v>
      </c>
      <c r="R49" s="39" t="s">
        <v>288</v>
      </c>
    </row>
    <row r="50" spans="2:20" ht="24.75" customHeight="1" thickTop="1" thickBot="1">
      <c r="B50" s="229"/>
      <c r="C50" s="229"/>
      <c r="D50" s="205"/>
      <c r="E50" s="210"/>
      <c r="F50" s="213"/>
      <c r="G50" s="215"/>
      <c r="H50" s="217"/>
      <c r="I50" s="129">
        <f>I38*0.92</f>
        <v>75016.800000000003</v>
      </c>
      <c r="J50" s="124" t="s">
        <v>276</v>
      </c>
      <c r="K50" s="124">
        <f t="shared" si="12"/>
        <v>0</v>
      </c>
      <c r="L50" s="124" t="s">
        <v>272</v>
      </c>
      <c r="M50" s="124" t="s">
        <v>276</v>
      </c>
      <c r="N50" s="124">
        <v>365</v>
      </c>
      <c r="O50" s="124" t="s">
        <v>273</v>
      </c>
      <c r="P50" s="125" t="s">
        <v>274</v>
      </c>
      <c r="Q50" s="142">
        <f t="shared" si="11"/>
        <v>0</v>
      </c>
      <c r="R50" s="39" t="s">
        <v>289</v>
      </c>
    </row>
    <row r="51" spans="2:20" ht="24.75" customHeight="1" thickTop="1">
      <c r="B51" s="229"/>
      <c r="C51" s="229"/>
      <c r="D51" s="205"/>
      <c r="E51" s="210"/>
      <c r="F51" s="213"/>
      <c r="G51" s="215"/>
      <c r="H51" s="217"/>
      <c r="I51" s="129">
        <f>I39*0.92</f>
        <v>75016.800000000003</v>
      </c>
      <c r="J51" s="124" t="s">
        <v>276</v>
      </c>
      <c r="K51" s="124">
        <f t="shared" si="12"/>
        <v>0</v>
      </c>
      <c r="L51" s="124" t="s">
        <v>272</v>
      </c>
      <c r="M51" s="124" t="s">
        <v>276</v>
      </c>
      <c r="N51" s="124">
        <v>365</v>
      </c>
      <c r="O51" s="124" t="s">
        <v>273</v>
      </c>
      <c r="P51" s="125" t="s">
        <v>274</v>
      </c>
      <c r="Q51" s="142">
        <f t="shared" si="11"/>
        <v>0</v>
      </c>
      <c r="R51" s="39" t="s">
        <v>290</v>
      </c>
    </row>
    <row r="52" spans="2:20" ht="24.75" customHeight="1" thickBot="1">
      <c r="B52" s="229"/>
      <c r="C52" s="229"/>
      <c r="D52" s="205"/>
      <c r="E52" s="210"/>
      <c r="F52" s="213"/>
      <c r="G52" s="215"/>
      <c r="H52" s="217"/>
      <c r="I52" s="132"/>
      <c r="J52" s="124" t="s">
        <v>276</v>
      </c>
      <c r="K52" s="124">
        <f t="shared" si="12"/>
        <v>0</v>
      </c>
      <c r="L52" s="124" t="s">
        <v>272</v>
      </c>
      <c r="M52" s="124" t="s">
        <v>276</v>
      </c>
      <c r="N52" s="124">
        <v>365</v>
      </c>
      <c r="O52" s="124" t="s">
        <v>295</v>
      </c>
      <c r="P52" s="125" t="s">
        <v>274</v>
      </c>
      <c r="Q52" s="142">
        <f t="shared" si="11"/>
        <v>0</v>
      </c>
      <c r="R52" s="39"/>
    </row>
    <row r="53" spans="2:20" ht="24.75" customHeight="1" thickTop="1">
      <c r="B53" s="229"/>
      <c r="C53" s="229"/>
      <c r="D53" s="205"/>
      <c r="E53" s="210"/>
      <c r="F53" s="213"/>
      <c r="G53" s="215"/>
      <c r="H53" s="217"/>
      <c r="I53" s="135">
        <v>111684</v>
      </c>
      <c r="J53" s="130" t="s">
        <v>276</v>
      </c>
      <c r="K53" s="130"/>
      <c r="L53" s="130" t="s">
        <v>272</v>
      </c>
      <c r="M53" s="130" t="s">
        <v>276</v>
      </c>
      <c r="N53" s="124">
        <v>365</v>
      </c>
      <c r="O53" s="124" t="s">
        <v>273</v>
      </c>
      <c r="P53" s="131" t="s">
        <v>274</v>
      </c>
      <c r="Q53" s="144">
        <f t="shared" si="11"/>
        <v>0</v>
      </c>
      <c r="R53" s="41" t="s">
        <v>300</v>
      </c>
    </row>
    <row r="54" spans="2:20" ht="24.75" customHeight="1">
      <c r="B54" s="229"/>
      <c r="C54" s="229"/>
      <c r="D54" s="205"/>
      <c r="E54" s="210"/>
      <c r="F54" s="213"/>
      <c r="G54" s="215"/>
      <c r="H54" s="217"/>
      <c r="I54" s="135">
        <v>103608</v>
      </c>
      <c r="J54" s="124" t="s">
        <v>276</v>
      </c>
      <c r="K54" s="124">
        <v>5</v>
      </c>
      <c r="L54" s="124" t="s">
        <v>272</v>
      </c>
      <c r="M54" s="124" t="s">
        <v>276</v>
      </c>
      <c r="N54" s="124">
        <v>365</v>
      </c>
      <c r="O54" s="124" t="s">
        <v>273</v>
      </c>
      <c r="P54" s="125" t="s">
        <v>274</v>
      </c>
      <c r="Q54" s="142">
        <f t="shared" si="11"/>
        <v>189084600</v>
      </c>
      <c r="R54" s="39" t="s">
        <v>301</v>
      </c>
    </row>
    <row r="55" spans="2:20" ht="24.75" customHeight="1">
      <c r="B55" s="229"/>
      <c r="C55" s="229"/>
      <c r="D55" s="205"/>
      <c r="E55" s="210"/>
      <c r="F55" s="213"/>
      <c r="G55" s="215"/>
      <c r="H55" s="217"/>
      <c r="I55" s="123">
        <v>97848</v>
      </c>
      <c r="J55" s="124" t="s">
        <v>276</v>
      </c>
      <c r="K55" s="124"/>
      <c r="L55" s="124" t="s">
        <v>272</v>
      </c>
      <c r="M55" s="124" t="s">
        <v>276</v>
      </c>
      <c r="N55" s="124">
        <v>365</v>
      </c>
      <c r="O55" s="124" t="s">
        <v>273</v>
      </c>
      <c r="P55" s="125" t="s">
        <v>274</v>
      </c>
      <c r="Q55" s="142">
        <f t="shared" si="11"/>
        <v>0</v>
      </c>
      <c r="R55" s="39" t="s">
        <v>302</v>
      </c>
    </row>
    <row r="56" spans="2:20" ht="24.75" customHeight="1">
      <c r="B56" s="229"/>
      <c r="C56" s="229"/>
      <c r="D56" s="205"/>
      <c r="E56" s="210"/>
      <c r="F56" s="213"/>
      <c r="G56" s="215"/>
      <c r="H56" s="217"/>
      <c r="I56" s="123">
        <v>97848</v>
      </c>
      <c r="J56" s="124" t="s">
        <v>276</v>
      </c>
      <c r="K56" s="124"/>
      <c r="L56" s="124" t="s">
        <v>272</v>
      </c>
      <c r="M56" s="124" t="s">
        <v>276</v>
      </c>
      <c r="N56" s="124">
        <v>365</v>
      </c>
      <c r="O56" s="124" t="s">
        <v>273</v>
      </c>
      <c r="P56" s="125" t="s">
        <v>274</v>
      </c>
      <c r="Q56" s="142">
        <f t="shared" si="11"/>
        <v>0</v>
      </c>
      <c r="R56" s="39" t="s">
        <v>303</v>
      </c>
    </row>
    <row r="57" spans="2:20" ht="24.75" customHeight="1">
      <c r="B57" s="229"/>
      <c r="C57" s="229"/>
      <c r="D57" s="205"/>
      <c r="E57" s="210"/>
      <c r="F57" s="213"/>
      <c r="G57" s="215"/>
      <c r="H57" s="217"/>
      <c r="I57" s="123">
        <v>97848</v>
      </c>
      <c r="J57" s="124" t="s">
        <v>276</v>
      </c>
      <c r="K57" s="124"/>
      <c r="L57" s="124" t="s">
        <v>272</v>
      </c>
      <c r="M57" s="124" t="s">
        <v>276</v>
      </c>
      <c r="N57" s="124">
        <v>365</v>
      </c>
      <c r="O57" s="124" t="s">
        <v>273</v>
      </c>
      <c r="P57" s="125" t="s">
        <v>274</v>
      </c>
      <c r="Q57" s="142">
        <f t="shared" si="11"/>
        <v>0</v>
      </c>
      <c r="R57" s="39" t="s">
        <v>304</v>
      </c>
    </row>
    <row r="58" spans="2:20" ht="24.75" customHeight="1" thickBot="1">
      <c r="B58" s="229"/>
      <c r="C58" s="229"/>
      <c r="D58" s="205"/>
      <c r="E58" s="210"/>
      <c r="F58" s="213"/>
      <c r="G58" s="215"/>
      <c r="H58" s="217"/>
      <c r="I58" s="127"/>
      <c r="J58" s="124" t="s">
        <v>276</v>
      </c>
      <c r="K58" s="124"/>
      <c r="L58" s="124" t="s">
        <v>272</v>
      </c>
      <c r="M58" s="124" t="s">
        <v>276</v>
      </c>
      <c r="N58" s="124">
        <v>365</v>
      </c>
      <c r="O58" s="124" t="s">
        <v>273</v>
      </c>
      <c r="P58" s="125" t="s">
        <v>274</v>
      </c>
      <c r="Q58" s="142">
        <f t="shared" si="11"/>
        <v>0</v>
      </c>
      <c r="R58" s="39" t="s">
        <v>305</v>
      </c>
    </row>
    <row r="59" spans="2:20" ht="24.75" customHeight="1" thickTop="1">
      <c r="B59" s="229"/>
      <c r="C59" s="229"/>
      <c r="D59" s="205"/>
      <c r="E59" s="211"/>
      <c r="F59" s="213"/>
      <c r="G59" s="215"/>
      <c r="H59" s="217"/>
      <c r="I59" s="129">
        <v>0</v>
      </c>
      <c r="J59" s="138" t="s">
        <v>276</v>
      </c>
      <c r="K59" s="138"/>
      <c r="L59" s="138" t="s">
        <v>272</v>
      </c>
      <c r="M59" s="138" t="s">
        <v>276</v>
      </c>
      <c r="N59" s="138">
        <v>12</v>
      </c>
      <c r="O59" s="138" t="s">
        <v>306</v>
      </c>
      <c r="P59" s="139" t="s">
        <v>274</v>
      </c>
      <c r="Q59" s="145">
        <f t="shared" si="11"/>
        <v>0</v>
      </c>
      <c r="R59" s="90" t="s">
        <v>307</v>
      </c>
    </row>
    <row r="60" spans="2:20" ht="24.75" customHeight="1">
      <c r="B60" s="229"/>
      <c r="C60" s="229"/>
      <c r="D60" s="206"/>
      <c r="E60" s="88" t="s">
        <v>201</v>
      </c>
      <c r="F60" s="37">
        <v>0</v>
      </c>
      <c r="G60" s="120">
        <f t="shared" ref="G60" si="13">Q60</f>
        <v>12000000</v>
      </c>
      <c r="H60" s="38">
        <f t="shared" ref="H60:H61" si="14">G60-F60</f>
        <v>12000000</v>
      </c>
      <c r="I60" s="123">
        <v>1000000</v>
      </c>
      <c r="J60" s="140" t="s">
        <v>276</v>
      </c>
      <c r="K60" s="140"/>
      <c r="L60" s="140"/>
      <c r="M60" s="140"/>
      <c r="N60" s="140">
        <v>12</v>
      </c>
      <c r="O60" s="140" t="s">
        <v>306</v>
      </c>
      <c r="P60" s="141" t="s">
        <v>274</v>
      </c>
      <c r="Q60" s="146">
        <f>I60*N60</f>
        <v>12000000</v>
      </c>
      <c r="R60" s="67" t="s">
        <v>308</v>
      </c>
    </row>
    <row r="61" spans="2:20" ht="39.950000000000003" customHeight="1">
      <c r="B61" s="229"/>
      <c r="C61" s="229"/>
      <c r="D61" s="195" t="s">
        <v>110</v>
      </c>
      <c r="E61" s="88" t="s">
        <v>202</v>
      </c>
      <c r="F61" s="37">
        <v>0</v>
      </c>
      <c r="G61" s="121">
        <f>Q61</f>
        <v>0</v>
      </c>
      <c r="H61" s="38">
        <f t="shared" si="14"/>
        <v>0</v>
      </c>
      <c r="I61" s="137"/>
      <c r="J61" s="124" t="s">
        <v>276</v>
      </c>
      <c r="K61" s="124"/>
      <c r="L61" s="124"/>
      <c r="M61" s="124" t="s">
        <v>276</v>
      </c>
      <c r="N61" s="124">
        <v>12</v>
      </c>
      <c r="O61" s="124" t="s">
        <v>306</v>
      </c>
      <c r="P61" s="125" t="s">
        <v>274</v>
      </c>
      <c r="Q61" s="142">
        <f>I61*N61</f>
        <v>0</v>
      </c>
      <c r="R61" s="67" t="s">
        <v>309</v>
      </c>
      <c r="T61" s="33"/>
    </row>
    <row r="62" spans="2:20" ht="24.75" customHeight="1">
      <c r="B62" s="230"/>
      <c r="C62" s="230"/>
      <c r="D62" s="196"/>
      <c r="E62" s="88" t="s">
        <v>201</v>
      </c>
      <c r="F62" s="37">
        <v>0</v>
      </c>
      <c r="G62" s="121">
        <f>Q62</f>
        <v>0</v>
      </c>
      <c r="H62" s="38">
        <f t="shared" ref="H62:H72" si="15">G62-F62</f>
        <v>0</v>
      </c>
      <c r="I62" s="137"/>
      <c r="J62" s="124" t="s">
        <v>276</v>
      </c>
      <c r="K62" s="124"/>
      <c r="L62" s="124"/>
      <c r="M62" s="124" t="s">
        <v>276</v>
      </c>
      <c r="N62" s="124">
        <v>12</v>
      </c>
      <c r="O62" s="124" t="s">
        <v>306</v>
      </c>
      <c r="P62" s="125" t="s">
        <v>274</v>
      </c>
      <c r="Q62" s="142">
        <f>I62*N62</f>
        <v>0</v>
      </c>
      <c r="R62" s="67" t="s">
        <v>310</v>
      </c>
      <c r="T62" s="33"/>
    </row>
    <row r="63" spans="2:20" ht="24.75" customHeight="1">
      <c r="B63" s="207" t="s">
        <v>15</v>
      </c>
      <c r="C63" s="207" t="s">
        <v>15</v>
      </c>
      <c r="D63" s="44" t="s">
        <v>82</v>
      </c>
      <c r="E63" s="44" t="s">
        <v>82</v>
      </c>
      <c r="F63" s="37">
        <v>0</v>
      </c>
      <c r="G63" s="120">
        <f>I63</f>
        <v>0</v>
      </c>
      <c r="H63" s="38">
        <f>I63</f>
        <v>0</v>
      </c>
      <c r="I63" s="201"/>
      <c r="J63" s="202"/>
      <c r="K63" s="202"/>
      <c r="L63" s="202"/>
      <c r="M63" s="202"/>
      <c r="N63" s="202"/>
      <c r="O63" s="202"/>
      <c r="P63" s="202"/>
      <c r="Q63" s="203"/>
      <c r="R63" s="67" t="s">
        <v>166</v>
      </c>
    </row>
    <row r="64" spans="2:20" ht="24.75" customHeight="1">
      <c r="B64" s="207"/>
      <c r="C64" s="207"/>
      <c r="D64" s="44" t="s">
        <v>16</v>
      </c>
      <c r="E64" s="44" t="s">
        <v>16</v>
      </c>
      <c r="F64" s="37">
        <v>0</v>
      </c>
      <c r="G64" s="120">
        <f t="shared" ref="G64:G66" si="16">Q64</f>
        <v>0</v>
      </c>
      <c r="H64" s="38">
        <f t="shared" si="15"/>
        <v>0</v>
      </c>
      <c r="I64" s="201">
        <v>0</v>
      </c>
      <c r="J64" s="202"/>
      <c r="K64" s="202"/>
      <c r="L64" s="202"/>
      <c r="M64" s="202"/>
      <c r="N64" s="202"/>
      <c r="O64" s="202"/>
      <c r="P64" s="202"/>
      <c r="Q64" s="203"/>
      <c r="R64" s="67" t="s">
        <v>167</v>
      </c>
    </row>
    <row r="65" spans="2:18" ht="24.75" customHeight="1">
      <c r="B65" s="228" t="s">
        <v>17</v>
      </c>
      <c r="C65" s="228" t="s">
        <v>17</v>
      </c>
      <c r="D65" s="44" t="s">
        <v>81</v>
      </c>
      <c r="E65" s="44" t="s">
        <v>81</v>
      </c>
      <c r="F65" s="37">
        <v>0</v>
      </c>
      <c r="G65" s="120">
        <f t="shared" si="16"/>
        <v>0</v>
      </c>
      <c r="H65" s="38">
        <f t="shared" si="15"/>
        <v>0</v>
      </c>
      <c r="I65" s="201">
        <v>0</v>
      </c>
      <c r="J65" s="202"/>
      <c r="K65" s="202"/>
      <c r="L65" s="202"/>
      <c r="M65" s="202"/>
      <c r="N65" s="202"/>
      <c r="O65" s="202"/>
      <c r="P65" s="202"/>
      <c r="Q65" s="203"/>
      <c r="R65" s="67" t="s">
        <v>168</v>
      </c>
    </row>
    <row r="66" spans="2:18" ht="33" customHeight="1">
      <c r="B66" s="229"/>
      <c r="C66" s="229"/>
      <c r="D66" s="43" t="s">
        <v>83</v>
      </c>
      <c r="E66" s="43" t="s">
        <v>83</v>
      </c>
      <c r="F66" s="37">
        <v>0</v>
      </c>
      <c r="G66" s="120">
        <f t="shared" si="16"/>
        <v>0</v>
      </c>
      <c r="H66" s="38">
        <f t="shared" si="15"/>
        <v>0</v>
      </c>
      <c r="I66" s="201">
        <v>0</v>
      </c>
      <c r="J66" s="202"/>
      <c r="K66" s="202"/>
      <c r="L66" s="202"/>
      <c r="M66" s="202"/>
      <c r="N66" s="202"/>
      <c r="O66" s="202"/>
      <c r="P66" s="202"/>
      <c r="Q66" s="203"/>
      <c r="R66" s="67" t="s">
        <v>169</v>
      </c>
    </row>
    <row r="67" spans="2:18" ht="24.75" customHeight="1">
      <c r="B67" s="229"/>
      <c r="C67" s="229"/>
      <c r="D67" s="44" t="s">
        <v>84</v>
      </c>
      <c r="E67" s="44" t="s">
        <v>84</v>
      </c>
      <c r="F67" s="37">
        <v>0</v>
      </c>
      <c r="G67" s="122">
        <f t="shared" ref="G67" si="17">I67</f>
        <v>30000000</v>
      </c>
      <c r="H67" s="38">
        <f t="shared" si="15"/>
        <v>30000000</v>
      </c>
      <c r="I67" s="201">
        <v>30000000</v>
      </c>
      <c r="J67" s="202"/>
      <c r="K67" s="202"/>
      <c r="L67" s="202"/>
      <c r="M67" s="202"/>
      <c r="N67" s="202"/>
      <c r="O67" s="202"/>
      <c r="P67" s="202"/>
      <c r="Q67" s="203"/>
      <c r="R67" s="39" t="s">
        <v>156</v>
      </c>
    </row>
    <row r="68" spans="2:18" ht="33" customHeight="1">
      <c r="B68" s="230"/>
      <c r="C68" s="230"/>
      <c r="D68" s="43" t="s">
        <v>85</v>
      </c>
      <c r="E68" s="43" t="s">
        <v>85</v>
      </c>
      <c r="F68" s="37">
        <v>0</v>
      </c>
      <c r="G68" s="120">
        <f>Q68</f>
        <v>0</v>
      </c>
      <c r="H68" s="38">
        <f>G68-F68</f>
        <v>0</v>
      </c>
      <c r="I68" s="201">
        <v>0</v>
      </c>
      <c r="J68" s="202"/>
      <c r="K68" s="202"/>
      <c r="L68" s="202"/>
      <c r="M68" s="202"/>
      <c r="N68" s="202"/>
      <c r="O68" s="202"/>
      <c r="P68" s="202"/>
      <c r="Q68" s="203"/>
      <c r="R68" s="85" t="s">
        <v>170</v>
      </c>
    </row>
    <row r="69" spans="2:18" ht="24.75" customHeight="1">
      <c r="B69" s="208" t="s">
        <v>5</v>
      </c>
      <c r="C69" s="208" t="s">
        <v>5</v>
      </c>
      <c r="D69" s="43" t="s">
        <v>58</v>
      </c>
      <c r="E69" s="43" t="s">
        <v>58</v>
      </c>
      <c r="F69" s="37">
        <v>0</v>
      </c>
      <c r="G69" s="122">
        <f>I69</f>
        <v>5000000</v>
      </c>
      <c r="H69" s="38">
        <f t="shared" si="15"/>
        <v>5000000</v>
      </c>
      <c r="I69" s="201">
        <v>5000000</v>
      </c>
      <c r="J69" s="202"/>
      <c r="K69" s="202"/>
      <c r="L69" s="202"/>
      <c r="M69" s="202"/>
      <c r="N69" s="202"/>
      <c r="O69" s="202"/>
      <c r="P69" s="202"/>
      <c r="Q69" s="203"/>
      <c r="R69" s="67" t="s">
        <v>171</v>
      </c>
    </row>
    <row r="70" spans="2:18" ht="33" customHeight="1">
      <c r="B70" s="208"/>
      <c r="C70" s="208"/>
      <c r="D70" s="43" t="s">
        <v>86</v>
      </c>
      <c r="E70" s="43" t="s">
        <v>86</v>
      </c>
      <c r="F70" s="37">
        <v>0</v>
      </c>
      <c r="G70" s="120">
        <f t="shared" ref="G70:G72" si="18">Q70</f>
        <v>0</v>
      </c>
      <c r="H70" s="38">
        <f t="shared" si="15"/>
        <v>0</v>
      </c>
      <c r="I70" s="201">
        <v>0</v>
      </c>
      <c r="J70" s="202"/>
      <c r="K70" s="202"/>
      <c r="L70" s="202"/>
      <c r="M70" s="202"/>
      <c r="N70" s="202"/>
      <c r="O70" s="202"/>
      <c r="P70" s="202"/>
      <c r="Q70" s="203"/>
      <c r="R70" s="86" t="s">
        <v>172</v>
      </c>
    </row>
    <row r="71" spans="2:18" ht="33" customHeight="1">
      <c r="B71" s="207"/>
      <c r="C71" s="207"/>
      <c r="D71" s="43" t="s">
        <v>87</v>
      </c>
      <c r="E71" s="43" t="s">
        <v>87</v>
      </c>
      <c r="F71" s="37">
        <v>0</v>
      </c>
      <c r="G71" s="120">
        <f t="shared" si="18"/>
        <v>0</v>
      </c>
      <c r="H71" s="38">
        <f t="shared" si="15"/>
        <v>0</v>
      </c>
      <c r="I71" s="201"/>
      <c r="J71" s="202"/>
      <c r="K71" s="202"/>
      <c r="L71" s="202"/>
      <c r="M71" s="202"/>
      <c r="N71" s="202"/>
      <c r="O71" s="202"/>
      <c r="P71" s="202"/>
      <c r="Q71" s="203"/>
      <c r="R71" s="86" t="s">
        <v>173</v>
      </c>
    </row>
    <row r="72" spans="2:18" ht="24.75" customHeight="1">
      <c r="B72" s="204" t="s">
        <v>6</v>
      </c>
      <c r="C72" s="204" t="s">
        <v>6</v>
      </c>
      <c r="D72" s="42" t="s">
        <v>59</v>
      </c>
      <c r="E72" s="42" t="s">
        <v>60</v>
      </c>
      <c r="F72" s="37">
        <v>0</v>
      </c>
      <c r="G72" s="120">
        <f t="shared" si="18"/>
        <v>0</v>
      </c>
      <c r="H72" s="38">
        <f t="shared" si="15"/>
        <v>0</v>
      </c>
      <c r="I72" s="201">
        <v>0</v>
      </c>
      <c r="J72" s="202"/>
      <c r="K72" s="202"/>
      <c r="L72" s="202"/>
      <c r="M72" s="202"/>
      <c r="N72" s="202"/>
      <c r="O72" s="202"/>
      <c r="P72" s="202"/>
      <c r="Q72" s="203"/>
      <c r="R72" s="87" t="s">
        <v>174</v>
      </c>
    </row>
    <row r="73" spans="2:18" ht="24.75" customHeight="1">
      <c r="B73" s="205"/>
      <c r="C73" s="205"/>
      <c r="D73" s="42" t="s">
        <v>61</v>
      </c>
      <c r="E73" s="42" t="s">
        <v>61</v>
      </c>
      <c r="F73" s="37">
        <v>0</v>
      </c>
      <c r="G73" s="122">
        <f>SUM(I73)</f>
        <v>50000</v>
      </c>
      <c r="H73" s="38">
        <f>G73-F73</f>
        <v>50000</v>
      </c>
      <c r="I73" s="201">
        <v>50000</v>
      </c>
      <c r="J73" s="202"/>
      <c r="K73" s="202"/>
      <c r="L73" s="202"/>
      <c r="M73" s="202"/>
      <c r="N73" s="202"/>
      <c r="O73" s="202"/>
      <c r="P73" s="202"/>
      <c r="Q73" s="203"/>
      <c r="R73" s="67" t="s">
        <v>154</v>
      </c>
    </row>
    <row r="74" spans="2:18" ht="24.75" customHeight="1">
      <c r="B74" s="205"/>
      <c r="C74" s="205"/>
      <c r="D74" s="42" t="s">
        <v>88</v>
      </c>
      <c r="E74" s="42" t="s">
        <v>88</v>
      </c>
      <c r="F74" s="37">
        <v>0</v>
      </c>
      <c r="G74" s="120">
        <f>Q74</f>
        <v>9000000</v>
      </c>
      <c r="H74" s="38">
        <f>G74-F74</f>
        <v>9000000</v>
      </c>
      <c r="I74" s="137">
        <v>50000</v>
      </c>
      <c r="J74" s="124" t="s">
        <v>79</v>
      </c>
      <c r="K74" s="124">
        <v>15</v>
      </c>
      <c r="L74" s="124" t="s">
        <v>76</v>
      </c>
      <c r="M74" s="124" t="s">
        <v>79</v>
      </c>
      <c r="N74" s="124">
        <v>12</v>
      </c>
      <c r="O74" s="124" t="s">
        <v>92</v>
      </c>
      <c r="P74" s="125" t="s">
        <v>28</v>
      </c>
      <c r="Q74" s="142">
        <f t="shared" ref="Q74" si="19">I74*K74*N74</f>
        <v>9000000</v>
      </c>
      <c r="R74" s="67" t="s">
        <v>175</v>
      </c>
    </row>
    <row r="75" spans="2:18" ht="24.75" customHeight="1">
      <c r="B75" s="206"/>
      <c r="C75" s="206"/>
      <c r="D75" s="42" t="s">
        <v>62</v>
      </c>
      <c r="E75" s="42" t="s">
        <v>62</v>
      </c>
      <c r="F75" s="37">
        <v>0</v>
      </c>
      <c r="G75" s="122">
        <f>SUM(I75)</f>
        <v>20000000</v>
      </c>
      <c r="H75" s="38">
        <f t="shared" ref="H75:H77" si="20">G75-F75</f>
        <v>20000000</v>
      </c>
      <c r="I75" s="201">
        <v>20000000</v>
      </c>
      <c r="J75" s="202"/>
      <c r="K75" s="202"/>
      <c r="L75" s="202"/>
      <c r="M75" s="202"/>
      <c r="N75" s="202"/>
      <c r="O75" s="202"/>
      <c r="P75" s="202"/>
      <c r="Q75" s="203"/>
      <c r="R75" s="67" t="s">
        <v>155</v>
      </c>
    </row>
    <row r="76" spans="2:18" ht="31.5" customHeight="1">
      <c r="B76" s="204" t="s">
        <v>89</v>
      </c>
      <c r="C76" s="204" t="s">
        <v>90</v>
      </c>
      <c r="D76" s="42" t="s">
        <v>91</v>
      </c>
      <c r="E76" s="42" t="s">
        <v>91</v>
      </c>
      <c r="F76" s="37">
        <v>0</v>
      </c>
      <c r="G76" s="120">
        <f t="shared" ref="G76:G77" si="21">Q76</f>
        <v>0</v>
      </c>
      <c r="H76" s="38">
        <f t="shared" si="20"/>
        <v>0</v>
      </c>
      <c r="I76" s="201">
        <v>0</v>
      </c>
      <c r="J76" s="202"/>
      <c r="K76" s="202"/>
      <c r="L76" s="202"/>
      <c r="M76" s="202"/>
      <c r="N76" s="202"/>
      <c r="O76" s="202"/>
      <c r="P76" s="202"/>
      <c r="Q76" s="203"/>
      <c r="R76" s="86" t="s">
        <v>176</v>
      </c>
    </row>
    <row r="77" spans="2:18" ht="31.5" customHeight="1">
      <c r="B77" s="206"/>
      <c r="C77" s="206"/>
      <c r="D77" s="42" t="s">
        <v>47</v>
      </c>
      <c r="E77" s="42" t="s">
        <v>47</v>
      </c>
      <c r="F77" s="37">
        <v>0</v>
      </c>
      <c r="G77" s="120">
        <f t="shared" si="21"/>
        <v>0</v>
      </c>
      <c r="H77" s="38">
        <f t="shared" si="20"/>
        <v>0</v>
      </c>
      <c r="I77" s="201">
        <v>0</v>
      </c>
      <c r="J77" s="202"/>
      <c r="K77" s="202"/>
      <c r="L77" s="202"/>
      <c r="M77" s="202"/>
      <c r="N77" s="202"/>
      <c r="O77" s="202"/>
      <c r="P77" s="202"/>
      <c r="Q77" s="203"/>
      <c r="R77" s="86" t="s">
        <v>177</v>
      </c>
    </row>
    <row r="78" spans="2:18" ht="24.75" customHeight="1">
      <c r="B78" s="238" t="s">
        <v>7</v>
      </c>
      <c r="C78" s="238"/>
      <c r="D78" s="238"/>
      <c r="E78" s="238"/>
      <c r="F78" s="35">
        <f>SUM(F4:F77)</f>
        <v>0</v>
      </c>
      <c r="G78" s="36">
        <f>SUM(G4:G77)</f>
        <v>897659880</v>
      </c>
      <c r="H78" s="45">
        <f>SUM(H4:H77)</f>
        <v>897659880</v>
      </c>
      <c r="I78" s="232"/>
      <c r="J78" s="233"/>
      <c r="K78" s="233"/>
      <c r="L78" s="233"/>
      <c r="M78" s="233"/>
      <c r="N78" s="233"/>
      <c r="O78" s="233"/>
      <c r="P78" s="233"/>
      <c r="Q78" s="234"/>
      <c r="R78" s="46"/>
    </row>
    <row r="79" spans="2:18" ht="12.75" customHeight="1">
      <c r="Q79" s="118"/>
    </row>
    <row r="80" spans="2:18" ht="12.75" customHeight="1">
      <c r="Q80" s="118"/>
    </row>
    <row r="81" spans="17:17" ht="12.75" customHeight="1">
      <c r="Q81" s="118"/>
    </row>
    <row r="82" spans="17:17" ht="12.75" customHeight="1">
      <c r="Q82" s="118"/>
    </row>
    <row r="83" spans="17:17" ht="12.75" customHeight="1">
      <c r="Q83" s="118"/>
    </row>
    <row r="84" spans="17:17" ht="12.75" customHeight="1">
      <c r="Q84" s="118"/>
    </row>
    <row r="85" spans="17:17" ht="12.75" customHeight="1">
      <c r="Q85" s="118"/>
    </row>
    <row r="86" spans="17:17" ht="12.75" customHeight="1">
      <c r="Q86" s="118"/>
    </row>
    <row r="87" spans="17:17" ht="12.75" customHeight="1">
      <c r="Q87" s="118"/>
    </row>
    <row r="88" spans="17:17" ht="12.75" customHeight="1">
      <c r="Q88" s="118"/>
    </row>
    <row r="89" spans="17:17" ht="12.75" customHeight="1">
      <c r="Q89" s="118"/>
    </row>
    <row r="90" spans="17:17" ht="12.75" customHeight="1">
      <c r="Q90" s="118"/>
    </row>
    <row r="91" spans="17:17" ht="12.75" customHeight="1">
      <c r="Q91" s="118"/>
    </row>
    <row r="92" spans="17:17" ht="12.75" customHeight="1">
      <c r="Q92" s="118"/>
    </row>
    <row r="93" spans="17:17" ht="12.75" customHeight="1">
      <c r="Q93" s="118"/>
    </row>
    <row r="94" spans="17:17" ht="12.75" customHeight="1">
      <c r="Q94" s="118"/>
    </row>
    <row r="95" spans="17:17" ht="12.75" customHeight="1">
      <c r="Q95" s="118"/>
    </row>
    <row r="96" spans="17:17" ht="12.75" customHeight="1">
      <c r="Q96" s="118"/>
    </row>
    <row r="97" spans="17:17" ht="12.75" customHeight="1">
      <c r="Q97" s="118"/>
    </row>
    <row r="98" spans="17:17" ht="12.75" customHeight="1">
      <c r="Q98" s="118"/>
    </row>
    <row r="99" spans="17:17" ht="12.75" customHeight="1">
      <c r="Q99" s="118"/>
    </row>
    <row r="100" spans="17:17" ht="12.75" customHeight="1">
      <c r="Q100" s="118"/>
    </row>
    <row r="101" spans="17:17" ht="12.75" customHeight="1">
      <c r="Q101" s="118"/>
    </row>
    <row r="102" spans="17:17" ht="12.75" customHeight="1">
      <c r="Q102" s="118"/>
    </row>
    <row r="103" spans="17:17" ht="12.75" customHeight="1">
      <c r="Q103" s="118"/>
    </row>
    <row r="104" spans="17:17" ht="12.75" customHeight="1">
      <c r="Q104" s="118"/>
    </row>
    <row r="105" spans="17:17" ht="12.75" customHeight="1">
      <c r="Q105" s="118"/>
    </row>
    <row r="106" spans="17:17" ht="12.75" customHeight="1">
      <c r="Q106" s="118"/>
    </row>
    <row r="107" spans="17:17" ht="12.75" customHeight="1">
      <c r="Q107" s="118"/>
    </row>
    <row r="108" spans="17:17" ht="12.75" customHeight="1">
      <c r="Q108" s="118"/>
    </row>
    <row r="109" spans="17:17" ht="12.75" customHeight="1">
      <c r="Q109" s="118"/>
    </row>
    <row r="110" spans="17:17" ht="12.75" customHeight="1">
      <c r="Q110" s="118"/>
    </row>
    <row r="111" spans="17:17" ht="12.75" customHeight="1">
      <c r="Q111" s="118"/>
    </row>
    <row r="112" spans="17:17" ht="12.75" customHeight="1">
      <c r="Q112" s="118"/>
    </row>
    <row r="113" spans="17:17" ht="12.75" customHeight="1">
      <c r="Q113" s="118"/>
    </row>
    <row r="114" spans="17:17" ht="12.75" customHeight="1">
      <c r="Q114" s="118"/>
    </row>
    <row r="115" spans="17:17" ht="12.75" customHeight="1">
      <c r="Q115" s="118"/>
    </row>
    <row r="116" spans="17:17" ht="12.75" customHeight="1">
      <c r="Q116" s="118"/>
    </row>
    <row r="117" spans="17:17" ht="12.75" customHeight="1">
      <c r="Q117" s="118"/>
    </row>
    <row r="118" spans="17:17" ht="12.75" customHeight="1">
      <c r="Q118" s="118"/>
    </row>
    <row r="119" spans="17:17" ht="12.75" customHeight="1">
      <c r="Q119" s="118"/>
    </row>
    <row r="120" spans="17:17" ht="12.75" customHeight="1">
      <c r="Q120" s="118"/>
    </row>
    <row r="121" spans="17:17" ht="12.75" customHeight="1">
      <c r="Q121" s="118"/>
    </row>
    <row r="122" spans="17:17" ht="12.75" customHeight="1">
      <c r="Q122" s="118"/>
    </row>
    <row r="123" spans="17:17" ht="12.75" customHeight="1">
      <c r="Q123" s="118"/>
    </row>
    <row r="124" spans="17:17" ht="12.75" customHeight="1">
      <c r="Q124" s="118"/>
    </row>
    <row r="125" spans="17:17" ht="12.75" customHeight="1">
      <c r="Q125" s="118"/>
    </row>
    <row r="126" spans="17:17" ht="12.75" customHeight="1">
      <c r="Q126" s="118"/>
    </row>
    <row r="127" spans="17:17" ht="12.75" customHeight="1">
      <c r="Q127" s="118"/>
    </row>
    <row r="128" spans="17:17" ht="12.75" customHeight="1">
      <c r="Q128" s="118"/>
    </row>
    <row r="129" spans="17:17" ht="12.75" customHeight="1">
      <c r="Q129" s="118"/>
    </row>
    <row r="130" spans="17:17" ht="12.75" customHeight="1">
      <c r="Q130" s="118"/>
    </row>
    <row r="131" spans="17:17" ht="12.75" customHeight="1">
      <c r="Q131" s="118"/>
    </row>
    <row r="132" spans="17:17" ht="12.75" customHeight="1">
      <c r="Q132" s="118"/>
    </row>
    <row r="133" spans="17:17" ht="12.75" customHeight="1">
      <c r="Q133" s="118"/>
    </row>
    <row r="134" spans="17:17" ht="12.75" customHeight="1">
      <c r="Q134" s="118"/>
    </row>
    <row r="135" spans="17:17" ht="12.75" customHeight="1">
      <c r="Q135" s="118"/>
    </row>
    <row r="136" spans="17:17" ht="12.75" customHeight="1">
      <c r="Q136" s="118"/>
    </row>
    <row r="137" spans="17:17" ht="12.75" customHeight="1">
      <c r="Q137" s="118"/>
    </row>
    <row r="138" spans="17:17" ht="12.75" customHeight="1">
      <c r="Q138" s="118"/>
    </row>
    <row r="139" spans="17:17" ht="12.75" customHeight="1">
      <c r="Q139" s="118"/>
    </row>
    <row r="140" spans="17:17" ht="12.75" customHeight="1">
      <c r="Q140" s="118"/>
    </row>
  </sheetData>
  <mergeCells count="59">
    <mergeCell ref="B76:B77"/>
    <mergeCell ref="C76:C77"/>
    <mergeCell ref="I78:Q78"/>
    <mergeCell ref="E4:E21"/>
    <mergeCell ref="F4:F21"/>
    <mergeCell ref="G4:G21"/>
    <mergeCell ref="H4:H21"/>
    <mergeCell ref="I27:Q27"/>
    <mergeCell ref="I73:Q73"/>
    <mergeCell ref="I77:Q77"/>
    <mergeCell ref="I72:Q72"/>
    <mergeCell ref="B78:E78"/>
    <mergeCell ref="B63:B64"/>
    <mergeCell ref="C63:C64"/>
    <mergeCell ref="B69:B71"/>
    <mergeCell ref="B4:B26"/>
    <mergeCell ref="C4:C26"/>
    <mergeCell ref="D4:D26"/>
    <mergeCell ref="B65:B68"/>
    <mergeCell ref="C65:C68"/>
    <mergeCell ref="D35:D60"/>
    <mergeCell ref="C35:C62"/>
    <mergeCell ref="B35:B62"/>
    <mergeCell ref="B29:B32"/>
    <mergeCell ref="C29:C32"/>
    <mergeCell ref="D29:D32"/>
    <mergeCell ref="D61:D62"/>
    <mergeCell ref="B1:R1"/>
    <mergeCell ref="B2:E2"/>
    <mergeCell ref="F2:F3"/>
    <mergeCell ref="G2:G3"/>
    <mergeCell ref="H2:H3"/>
    <mergeCell ref="I2:R3"/>
    <mergeCell ref="I28:Q28"/>
    <mergeCell ref="E35:E59"/>
    <mergeCell ref="F35:F59"/>
    <mergeCell ref="G35:G59"/>
    <mergeCell ref="H35:H59"/>
    <mergeCell ref="B72:B75"/>
    <mergeCell ref="C72:C75"/>
    <mergeCell ref="B33:B34"/>
    <mergeCell ref="C33:C34"/>
    <mergeCell ref="C69:C71"/>
    <mergeCell ref="E22:E23"/>
    <mergeCell ref="G22:G23"/>
    <mergeCell ref="H22:H23"/>
    <mergeCell ref="I75:Q75"/>
    <mergeCell ref="I76:Q76"/>
    <mergeCell ref="I66:Q66"/>
    <mergeCell ref="I65:Q65"/>
    <mergeCell ref="I64:Q64"/>
    <mergeCell ref="I63:Q63"/>
    <mergeCell ref="I33:Q33"/>
    <mergeCell ref="I34:Q34"/>
    <mergeCell ref="I71:Q71"/>
    <mergeCell ref="I70:Q70"/>
    <mergeCell ref="I69:Q69"/>
    <mergeCell ref="I68:Q68"/>
    <mergeCell ref="I67:Q67"/>
  </mergeCells>
  <phoneticPr fontId="1" type="noConversion"/>
  <pageMargins left="0.19685039370078741" right="0.19685039370078741" top="0.19685039370078741" bottom="0.39370078740157483" header="0" footer="0"/>
  <pageSetup paperSize="9" scale="60" firstPageNumber="4294967295" fitToHeight="0" pageOrder="overThenDown" orientation="landscape" r:id="rId1"/>
  <headerFooter alignWithMargins="0">
    <oddHeader>&amp;L&amp;C&amp;R</oddHeader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B1:T115"/>
  <sheetViews>
    <sheetView zoomScale="95" zoomScaleNormal="95" workbookViewId="0">
      <selection activeCell="I18" sqref="I18"/>
    </sheetView>
  </sheetViews>
  <sheetFormatPr defaultColWidth="9.140625" defaultRowHeight="12.75" customHeight="1"/>
  <cols>
    <col min="1" max="1" width="0.85546875" style="8" customWidth="1"/>
    <col min="2" max="5" width="17.5703125" style="4" customWidth="1"/>
    <col min="6" max="8" width="19.7109375" style="8" customWidth="1"/>
    <col min="9" max="9" width="13.42578125" style="7" customWidth="1"/>
    <col min="10" max="10" width="3.140625" style="13" customWidth="1"/>
    <col min="11" max="11" width="7" style="8" bestFit="1" customWidth="1"/>
    <col min="12" max="12" width="5.7109375" style="8" bestFit="1" customWidth="1"/>
    <col min="13" max="13" width="3.140625" style="13" customWidth="1"/>
    <col min="14" max="14" width="6.7109375" style="8" customWidth="1"/>
    <col min="15" max="15" width="3" style="8" customWidth="1"/>
    <col min="16" max="16" width="3.140625" style="13" customWidth="1"/>
    <col min="17" max="17" width="13" style="30" customWidth="1"/>
    <col min="18" max="18" width="41.5703125" style="5" customWidth="1"/>
    <col min="19" max="19" width="31.7109375" style="7" customWidth="1"/>
    <col min="20" max="20" width="7.140625" style="7" bestFit="1" customWidth="1"/>
    <col min="21" max="16384" width="9.140625" style="8"/>
  </cols>
  <sheetData>
    <row r="1" spans="2:20" ht="33.75" customHeight="1">
      <c r="B1" s="218" t="s">
        <v>332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47"/>
    </row>
    <row r="2" spans="2:20" ht="21" customHeight="1">
      <c r="B2" s="245" t="s">
        <v>0</v>
      </c>
      <c r="C2" s="245"/>
      <c r="D2" s="245"/>
      <c r="E2" s="245"/>
      <c r="F2" s="246" t="str">
        <f>세입안!F2</f>
        <v>결 산</v>
      </c>
      <c r="G2" s="247" t="str">
        <f>세입안!G2</f>
        <v>예 산</v>
      </c>
      <c r="H2" s="246" t="str">
        <f>세입안!H2</f>
        <v>증 감</v>
      </c>
      <c r="I2" s="248" t="str">
        <f>세입안!I2</f>
        <v>산 출 근 거</v>
      </c>
      <c r="J2" s="249"/>
      <c r="K2" s="249"/>
      <c r="L2" s="249"/>
      <c r="M2" s="249"/>
      <c r="N2" s="249"/>
      <c r="O2" s="249"/>
      <c r="P2" s="249"/>
      <c r="Q2" s="249"/>
      <c r="R2" s="250"/>
      <c r="S2" s="47"/>
    </row>
    <row r="3" spans="2:20" ht="21" customHeight="1">
      <c r="B3" s="48" t="s">
        <v>1</v>
      </c>
      <c r="C3" s="48" t="s">
        <v>2</v>
      </c>
      <c r="D3" s="48" t="s">
        <v>3</v>
      </c>
      <c r="E3" s="48" t="s">
        <v>4</v>
      </c>
      <c r="F3" s="246"/>
      <c r="G3" s="247"/>
      <c r="H3" s="246"/>
      <c r="I3" s="251"/>
      <c r="J3" s="252"/>
      <c r="K3" s="252"/>
      <c r="L3" s="252"/>
      <c r="M3" s="252"/>
      <c r="N3" s="252"/>
      <c r="O3" s="252"/>
      <c r="P3" s="252"/>
      <c r="Q3" s="252"/>
      <c r="R3" s="253"/>
      <c r="S3" s="47"/>
    </row>
    <row r="4" spans="2:20" s="6" customFormat="1" ht="24.75" customHeight="1">
      <c r="B4" s="266" t="s">
        <v>33</v>
      </c>
      <c r="C4" s="254" t="s">
        <v>34</v>
      </c>
      <c r="D4" s="254" t="s">
        <v>8</v>
      </c>
      <c r="E4" s="254" t="s">
        <v>114</v>
      </c>
      <c r="F4" s="242">
        <v>0</v>
      </c>
      <c r="G4" s="257">
        <f>SUM(Q4:Q7)</f>
        <v>399600000</v>
      </c>
      <c r="H4" s="242">
        <f>G4-F4</f>
        <v>399600000</v>
      </c>
      <c r="I4" s="137">
        <v>2400000</v>
      </c>
      <c r="J4" s="125" t="s">
        <v>128</v>
      </c>
      <c r="K4" s="125">
        <v>1</v>
      </c>
      <c r="L4" s="125" t="s">
        <v>27</v>
      </c>
      <c r="M4" s="125" t="s">
        <v>26</v>
      </c>
      <c r="N4" s="125">
        <v>12</v>
      </c>
      <c r="O4" s="125" t="s">
        <v>29</v>
      </c>
      <c r="P4" s="125" t="s">
        <v>28</v>
      </c>
      <c r="Q4" s="142">
        <f>I4*K4*N4</f>
        <v>28800000</v>
      </c>
      <c r="R4" s="148" t="s">
        <v>30</v>
      </c>
      <c r="S4" s="47">
        <v>220</v>
      </c>
      <c r="T4" s="33"/>
    </row>
    <row r="5" spans="2:20" s="6" customFormat="1" ht="24.75" customHeight="1">
      <c r="B5" s="267"/>
      <c r="C5" s="255"/>
      <c r="D5" s="255"/>
      <c r="E5" s="255"/>
      <c r="F5" s="243"/>
      <c r="G5" s="258"/>
      <c r="H5" s="243"/>
      <c r="I5" s="172">
        <v>2600000</v>
      </c>
      <c r="J5" s="125" t="s">
        <v>26</v>
      </c>
      <c r="K5" s="125">
        <v>11</v>
      </c>
      <c r="L5" s="125" t="s">
        <v>27</v>
      </c>
      <c r="M5" s="125" t="s">
        <v>26</v>
      </c>
      <c r="N5" s="125">
        <v>12</v>
      </c>
      <c r="O5" s="125" t="s">
        <v>29</v>
      </c>
      <c r="P5" s="125" t="s">
        <v>28</v>
      </c>
      <c r="Q5" s="142">
        <f t="shared" ref="Q5:Q8" si="0">I5*K5*N5</f>
        <v>343200000</v>
      </c>
      <c r="R5" s="150" t="s">
        <v>72</v>
      </c>
      <c r="S5" s="47">
        <v>12</v>
      </c>
      <c r="T5" s="9"/>
    </row>
    <row r="6" spans="2:20" s="6" customFormat="1" ht="24.75" customHeight="1">
      <c r="B6" s="267"/>
      <c r="C6" s="255"/>
      <c r="D6" s="255"/>
      <c r="E6" s="255"/>
      <c r="F6" s="243"/>
      <c r="G6" s="258"/>
      <c r="H6" s="243"/>
      <c r="I6" s="137">
        <v>2300000</v>
      </c>
      <c r="J6" s="125" t="s">
        <v>26</v>
      </c>
      <c r="K6" s="125">
        <v>1</v>
      </c>
      <c r="L6" s="125" t="s">
        <v>27</v>
      </c>
      <c r="M6" s="125" t="s">
        <v>26</v>
      </c>
      <c r="N6" s="125">
        <v>12</v>
      </c>
      <c r="O6" s="125" t="s">
        <v>29</v>
      </c>
      <c r="P6" s="125" t="s">
        <v>28</v>
      </c>
      <c r="Q6" s="142">
        <f t="shared" ref="Q6" si="1">I6*K6*N6</f>
        <v>27600000</v>
      </c>
      <c r="R6" s="151" t="s">
        <v>240</v>
      </c>
      <c r="S6" s="47">
        <f>S4*S5</f>
        <v>2640</v>
      </c>
      <c r="T6" s="9"/>
    </row>
    <row r="7" spans="2:20" s="6" customFormat="1" ht="24.75" customHeight="1">
      <c r="B7" s="267"/>
      <c r="C7" s="255"/>
      <c r="D7" s="255"/>
      <c r="E7" s="256"/>
      <c r="F7" s="244"/>
      <c r="G7" s="259"/>
      <c r="H7" s="244"/>
      <c r="I7" s="137"/>
      <c r="J7" s="125" t="s">
        <v>26</v>
      </c>
      <c r="K7" s="125"/>
      <c r="L7" s="125" t="s">
        <v>27</v>
      </c>
      <c r="M7" s="125" t="s">
        <v>26</v>
      </c>
      <c r="N7" s="125">
        <v>12</v>
      </c>
      <c r="O7" s="125" t="s">
        <v>29</v>
      </c>
      <c r="P7" s="125" t="s">
        <v>28</v>
      </c>
      <c r="Q7" s="142">
        <f t="shared" si="0"/>
        <v>0</v>
      </c>
      <c r="R7" s="151" t="s">
        <v>316</v>
      </c>
      <c r="S7" s="47"/>
      <c r="T7" s="9"/>
    </row>
    <row r="8" spans="2:20" s="6" customFormat="1" ht="24.75" customHeight="1">
      <c r="B8" s="267"/>
      <c r="C8" s="255"/>
      <c r="D8" s="255"/>
      <c r="E8" s="254" t="s">
        <v>113</v>
      </c>
      <c r="F8" s="242">
        <v>0</v>
      </c>
      <c r="G8" s="257">
        <f>SUM(Q8:Q10)</f>
        <v>73200000</v>
      </c>
      <c r="H8" s="242">
        <f>G8-F8</f>
        <v>73200000</v>
      </c>
      <c r="I8" s="137">
        <v>4000000</v>
      </c>
      <c r="J8" s="125" t="s">
        <v>26</v>
      </c>
      <c r="K8" s="125">
        <v>1</v>
      </c>
      <c r="L8" s="125" t="s">
        <v>27</v>
      </c>
      <c r="M8" s="125" t="s">
        <v>26</v>
      </c>
      <c r="N8" s="125">
        <v>12</v>
      </c>
      <c r="O8" s="125" t="s">
        <v>29</v>
      </c>
      <c r="P8" s="125" t="s">
        <v>28</v>
      </c>
      <c r="Q8" s="142">
        <f t="shared" si="0"/>
        <v>48000000</v>
      </c>
      <c r="R8" s="150" t="s">
        <v>115</v>
      </c>
      <c r="S8" s="47"/>
      <c r="T8" s="9"/>
    </row>
    <row r="9" spans="2:20" s="6" customFormat="1" ht="24.75" customHeight="1">
      <c r="B9" s="267"/>
      <c r="C9" s="255"/>
      <c r="D9" s="255"/>
      <c r="E9" s="255"/>
      <c r="F9" s="243"/>
      <c r="G9" s="258"/>
      <c r="H9" s="243"/>
      <c r="I9" s="137"/>
      <c r="J9" s="125" t="s">
        <v>26</v>
      </c>
      <c r="K9" s="125"/>
      <c r="L9" s="125" t="s">
        <v>27</v>
      </c>
      <c r="M9" s="125" t="s">
        <v>26</v>
      </c>
      <c r="N9" s="125">
        <v>12</v>
      </c>
      <c r="O9" s="125" t="s">
        <v>29</v>
      </c>
      <c r="P9" s="125" t="s">
        <v>28</v>
      </c>
      <c r="Q9" s="142">
        <f t="shared" ref="Q9" si="2">I9*K9*N9</f>
        <v>0</v>
      </c>
      <c r="R9" s="150" t="s">
        <v>317</v>
      </c>
      <c r="S9" s="47"/>
      <c r="T9" s="9"/>
    </row>
    <row r="10" spans="2:20" s="6" customFormat="1" ht="24.75" customHeight="1">
      <c r="B10" s="267"/>
      <c r="C10" s="255"/>
      <c r="D10" s="256"/>
      <c r="E10" s="256"/>
      <c r="F10" s="244"/>
      <c r="G10" s="259"/>
      <c r="H10" s="244"/>
      <c r="I10" s="137">
        <v>2100000</v>
      </c>
      <c r="J10" s="125" t="s">
        <v>26</v>
      </c>
      <c r="K10" s="125">
        <v>1</v>
      </c>
      <c r="L10" s="125" t="s">
        <v>27</v>
      </c>
      <c r="M10" s="125" t="s">
        <v>26</v>
      </c>
      <c r="N10" s="125">
        <v>12</v>
      </c>
      <c r="O10" s="125" t="s">
        <v>29</v>
      </c>
      <c r="P10" s="125" t="s">
        <v>28</v>
      </c>
      <c r="Q10" s="142">
        <f t="shared" ref="Q10" si="3">I10*K10*N10</f>
        <v>25200000</v>
      </c>
      <c r="R10" s="148" t="s">
        <v>239</v>
      </c>
      <c r="S10" s="47">
        <f>SUM(K4:K10)</f>
        <v>15</v>
      </c>
      <c r="T10" s="9"/>
    </row>
    <row r="11" spans="2:20" s="6" customFormat="1" ht="24.75" customHeight="1">
      <c r="B11" s="267"/>
      <c r="C11" s="255"/>
      <c r="D11" s="254" t="s">
        <v>93</v>
      </c>
      <c r="E11" s="152" t="s">
        <v>116</v>
      </c>
      <c r="F11" s="64">
        <v>0</v>
      </c>
      <c r="G11" s="168">
        <f>Q11</f>
        <v>2600000</v>
      </c>
      <c r="H11" s="64">
        <f>G11-F11</f>
        <v>2600000</v>
      </c>
      <c r="I11" s="137">
        <v>100000</v>
      </c>
      <c r="J11" s="125" t="s">
        <v>26</v>
      </c>
      <c r="K11" s="125">
        <v>13</v>
      </c>
      <c r="L11" s="125" t="s">
        <v>130</v>
      </c>
      <c r="M11" s="125" t="s">
        <v>26</v>
      </c>
      <c r="N11" s="125">
        <v>2</v>
      </c>
      <c r="O11" s="125" t="s">
        <v>29</v>
      </c>
      <c r="P11" s="125" t="s">
        <v>28</v>
      </c>
      <c r="Q11" s="142">
        <f>I11*K11*N11</f>
        <v>2600000</v>
      </c>
      <c r="R11" s="153" t="s">
        <v>160</v>
      </c>
      <c r="S11" s="47"/>
      <c r="T11" s="9"/>
    </row>
    <row r="12" spans="2:20" s="6" customFormat="1" ht="24.75" customHeight="1">
      <c r="B12" s="267"/>
      <c r="C12" s="255"/>
      <c r="D12" s="256"/>
      <c r="E12" s="152" t="s">
        <v>117</v>
      </c>
      <c r="F12" s="64">
        <v>0</v>
      </c>
      <c r="G12" s="168">
        <f>Q12</f>
        <v>800000</v>
      </c>
      <c r="H12" s="64">
        <f t="shared" ref="H12:H13" si="4">G12-F12</f>
        <v>800000</v>
      </c>
      <c r="I12" s="137">
        <v>100000</v>
      </c>
      <c r="J12" s="125" t="s">
        <v>26</v>
      </c>
      <c r="K12" s="125">
        <v>2</v>
      </c>
      <c r="L12" s="125" t="s">
        <v>27</v>
      </c>
      <c r="M12" s="125" t="s">
        <v>26</v>
      </c>
      <c r="N12" s="125">
        <v>4</v>
      </c>
      <c r="O12" s="125" t="s">
        <v>133</v>
      </c>
      <c r="P12" s="125" t="s">
        <v>28</v>
      </c>
      <c r="Q12" s="142">
        <f t="shared" ref="Q12" si="5">I12*K12*N12</f>
        <v>800000</v>
      </c>
      <c r="R12" s="153" t="s">
        <v>160</v>
      </c>
      <c r="S12" s="47"/>
      <c r="T12" s="9"/>
    </row>
    <row r="13" spans="2:20" s="6" customFormat="1" ht="24.75" customHeight="1">
      <c r="B13" s="267"/>
      <c r="C13" s="255"/>
      <c r="D13" s="50" t="s">
        <v>137</v>
      </c>
      <c r="E13" s="50" t="s">
        <v>137</v>
      </c>
      <c r="F13" s="64">
        <v>0</v>
      </c>
      <c r="G13" s="168">
        <f>Q13</f>
        <v>0</v>
      </c>
      <c r="H13" s="154">
        <f t="shared" si="4"/>
        <v>0</v>
      </c>
      <c r="I13" s="137">
        <v>0</v>
      </c>
      <c r="J13" s="125" t="s">
        <v>26</v>
      </c>
      <c r="K13" s="125"/>
      <c r="L13" s="125" t="s">
        <v>27</v>
      </c>
      <c r="M13" s="125" t="s">
        <v>26</v>
      </c>
      <c r="N13" s="125"/>
      <c r="O13" s="125" t="s">
        <v>29</v>
      </c>
      <c r="P13" s="125" t="s">
        <v>28</v>
      </c>
      <c r="Q13" s="142">
        <f>I13*K13*N13</f>
        <v>0</v>
      </c>
      <c r="R13" s="153" t="s">
        <v>203</v>
      </c>
      <c r="S13" s="47"/>
      <c r="T13" s="9"/>
    </row>
    <row r="14" spans="2:20" s="6" customFormat="1" ht="50.1" customHeight="1">
      <c r="B14" s="267"/>
      <c r="C14" s="255"/>
      <c r="D14" s="51" t="s">
        <v>106</v>
      </c>
      <c r="E14" s="51" t="s">
        <v>118</v>
      </c>
      <c r="F14" s="64">
        <v>0</v>
      </c>
      <c r="G14" s="168">
        <f>Q14</f>
        <v>33300000</v>
      </c>
      <c r="H14" s="64">
        <f t="shared" ref="H14" si="6">G14-F14</f>
        <v>33300000</v>
      </c>
      <c r="I14" s="137">
        <f>G4/12/12</f>
        <v>2775000</v>
      </c>
      <c r="J14" s="125" t="s">
        <v>26</v>
      </c>
      <c r="K14" s="125">
        <v>1</v>
      </c>
      <c r="L14" s="125" t="s">
        <v>104</v>
      </c>
      <c r="M14" s="125" t="s">
        <v>26</v>
      </c>
      <c r="N14" s="125">
        <v>12</v>
      </c>
      <c r="O14" s="125" t="s">
        <v>29</v>
      </c>
      <c r="P14" s="125" t="s">
        <v>28</v>
      </c>
      <c r="Q14" s="142">
        <f>I14*K14*N14</f>
        <v>33300000</v>
      </c>
      <c r="R14" s="155" t="s">
        <v>132</v>
      </c>
      <c r="S14" s="47"/>
      <c r="T14" s="9"/>
    </row>
    <row r="15" spans="2:20" s="6" customFormat="1" ht="50.1" customHeight="1">
      <c r="B15" s="267"/>
      <c r="C15" s="255"/>
      <c r="D15" s="51" t="s">
        <v>106</v>
      </c>
      <c r="E15" s="51" t="s">
        <v>119</v>
      </c>
      <c r="F15" s="64">
        <v>0</v>
      </c>
      <c r="G15" s="168">
        <f t="shared" ref="G15" si="7">Q15</f>
        <v>2100000</v>
      </c>
      <c r="H15" s="64">
        <f t="shared" ref="H15" si="8">G15-F15</f>
        <v>2100000</v>
      </c>
      <c r="I15" s="180">
        <f>Q10/12/12</f>
        <v>175000</v>
      </c>
      <c r="J15" s="125" t="s">
        <v>26</v>
      </c>
      <c r="K15" s="125">
        <v>1</v>
      </c>
      <c r="L15" s="125" t="s">
        <v>104</v>
      </c>
      <c r="M15" s="125" t="s">
        <v>26</v>
      </c>
      <c r="N15" s="125">
        <v>12</v>
      </c>
      <c r="O15" s="125" t="s">
        <v>29</v>
      </c>
      <c r="P15" s="125" t="s">
        <v>28</v>
      </c>
      <c r="Q15" s="142">
        <f>I15*K15*N15</f>
        <v>2100000</v>
      </c>
      <c r="R15" s="155" t="s">
        <v>131</v>
      </c>
      <c r="S15" s="47" t="s">
        <v>124</v>
      </c>
      <c r="T15" s="9"/>
    </row>
    <row r="16" spans="2:20" ht="24.75" customHeight="1">
      <c r="B16" s="267"/>
      <c r="C16" s="255"/>
      <c r="D16" s="260" t="s">
        <v>120</v>
      </c>
      <c r="E16" s="50" t="s">
        <v>178</v>
      </c>
      <c r="F16" s="242">
        <v>0</v>
      </c>
      <c r="G16" s="257">
        <f>SUM(Q16:Q20)</f>
        <v>42766080</v>
      </c>
      <c r="H16" s="242">
        <f>G16-F16</f>
        <v>42766080</v>
      </c>
      <c r="I16" s="137">
        <f>G4+G11</f>
        <v>402200000</v>
      </c>
      <c r="J16" s="125" t="s">
        <v>26</v>
      </c>
      <c r="K16" s="141">
        <v>3.6</v>
      </c>
      <c r="L16" s="125" t="s">
        <v>32</v>
      </c>
      <c r="M16" s="125"/>
      <c r="N16" s="125"/>
      <c r="O16" s="125"/>
      <c r="P16" s="125" t="s">
        <v>28</v>
      </c>
      <c r="Q16" s="142">
        <f>ROUNDDOWN(I16*K16/100,-1)</f>
        <v>14479200</v>
      </c>
      <c r="R16" s="156" t="s">
        <v>333</v>
      </c>
      <c r="S16" s="47"/>
    </row>
    <row r="17" spans="2:19" ht="24.75" customHeight="1">
      <c r="B17" s="267"/>
      <c r="C17" s="255"/>
      <c r="D17" s="261"/>
      <c r="E17" s="50" t="s">
        <v>54</v>
      </c>
      <c r="F17" s="243"/>
      <c r="G17" s="258"/>
      <c r="H17" s="243"/>
      <c r="I17" s="137">
        <f>Q16</f>
        <v>14479200</v>
      </c>
      <c r="J17" s="125" t="s">
        <v>26</v>
      </c>
      <c r="K17" s="173">
        <v>13.14</v>
      </c>
      <c r="L17" s="125" t="s">
        <v>32</v>
      </c>
      <c r="M17" s="125"/>
      <c r="N17" s="125"/>
      <c r="O17" s="125"/>
      <c r="P17" s="125" t="s">
        <v>28</v>
      </c>
      <c r="Q17" s="142">
        <f>ROUNDDOWN(I17*K17/100,-1)</f>
        <v>1902560</v>
      </c>
      <c r="R17" s="157" t="s">
        <v>334</v>
      </c>
      <c r="S17" s="47"/>
    </row>
    <row r="18" spans="2:19" ht="24.75" customHeight="1">
      <c r="B18" s="267"/>
      <c r="C18" s="255"/>
      <c r="D18" s="261"/>
      <c r="E18" s="50" t="s">
        <v>55</v>
      </c>
      <c r="F18" s="243"/>
      <c r="G18" s="258"/>
      <c r="H18" s="243"/>
      <c r="I18" s="137">
        <f>G4+G11</f>
        <v>402200000</v>
      </c>
      <c r="J18" s="125" t="s">
        <v>26</v>
      </c>
      <c r="K18" s="141">
        <v>4.75</v>
      </c>
      <c r="L18" s="125" t="s">
        <v>32</v>
      </c>
      <c r="M18" s="125"/>
      <c r="N18" s="125"/>
      <c r="O18" s="125"/>
      <c r="P18" s="125" t="s">
        <v>28</v>
      </c>
      <c r="Q18" s="142">
        <f>I18*K18/100</f>
        <v>19104500</v>
      </c>
      <c r="R18" s="157" t="s">
        <v>335</v>
      </c>
      <c r="S18" s="47">
        <f>SUM(G4:G28)</f>
        <v>572151240</v>
      </c>
    </row>
    <row r="19" spans="2:19" ht="24.75" customHeight="1">
      <c r="B19" s="267"/>
      <c r="C19" s="255"/>
      <c r="D19" s="261"/>
      <c r="E19" s="50" t="s">
        <v>56</v>
      </c>
      <c r="F19" s="243"/>
      <c r="G19" s="258"/>
      <c r="H19" s="243"/>
      <c r="I19" s="137">
        <f>G4+G11</f>
        <v>402200000</v>
      </c>
      <c r="J19" s="125" t="s">
        <v>26</v>
      </c>
      <c r="K19" s="141">
        <v>0.9</v>
      </c>
      <c r="L19" s="125" t="s">
        <v>32</v>
      </c>
      <c r="M19" s="125"/>
      <c r="N19" s="125"/>
      <c r="O19" s="125"/>
      <c r="P19" s="125" t="s">
        <v>28</v>
      </c>
      <c r="Q19" s="142">
        <f>I19*K19/100</f>
        <v>3619800</v>
      </c>
      <c r="R19" s="157" t="s">
        <v>135</v>
      </c>
      <c r="S19" s="47">
        <f>SUM(G30:G43)</f>
        <v>63000000</v>
      </c>
    </row>
    <row r="20" spans="2:19" ht="24.75" customHeight="1">
      <c r="B20" s="267"/>
      <c r="C20" s="255"/>
      <c r="D20" s="262"/>
      <c r="E20" s="50" t="s">
        <v>57</v>
      </c>
      <c r="F20" s="244"/>
      <c r="G20" s="259"/>
      <c r="H20" s="244"/>
      <c r="I20" s="137">
        <f>G4+G11</f>
        <v>402200000</v>
      </c>
      <c r="J20" s="125" t="s">
        <v>26</v>
      </c>
      <c r="K20" s="141">
        <v>0.91</v>
      </c>
      <c r="L20" s="125" t="s">
        <v>32</v>
      </c>
      <c r="M20" s="125"/>
      <c r="N20" s="125"/>
      <c r="O20" s="125"/>
      <c r="P20" s="125" t="s">
        <v>28</v>
      </c>
      <c r="Q20" s="142">
        <f t="shared" ref="Q20" si="9">I20*K20/100</f>
        <v>3660020</v>
      </c>
      <c r="R20" s="158" t="s">
        <v>136</v>
      </c>
      <c r="S20" s="47">
        <f>SUM(S18:S19)</f>
        <v>635151240</v>
      </c>
    </row>
    <row r="21" spans="2:19" ht="24.75" customHeight="1">
      <c r="B21" s="267"/>
      <c r="C21" s="49"/>
      <c r="D21" s="260" t="s">
        <v>121</v>
      </c>
      <c r="E21" s="50" t="s">
        <v>178</v>
      </c>
      <c r="F21" s="242">
        <v>0</v>
      </c>
      <c r="G21" s="257">
        <f>SUM(Q21:Q25)</f>
        <v>6985160</v>
      </c>
      <c r="H21" s="242">
        <f>G21-F21</f>
        <v>6985160</v>
      </c>
      <c r="I21" s="137">
        <f>G8+G12</f>
        <v>74000000</v>
      </c>
      <c r="J21" s="125" t="s">
        <v>26</v>
      </c>
      <c r="K21" s="141">
        <f>K16</f>
        <v>3.6</v>
      </c>
      <c r="L21" s="125" t="s">
        <v>32</v>
      </c>
      <c r="M21" s="125"/>
      <c r="N21" s="125"/>
      <c r="O21" s="125"/>
      <c r="P21" s="125" t="s">
        <v>28</v>
      </c>
      <c r="Q21" s="142">
        <f>ROUNDDOWN(I21*K21/100,-1)</f>
        <v>2664000</v>
      </c>
      <c r="R21" s="156" t="str">
        <f>R16</f>
        <v>급여의 3.6%</v>
      </c>
      <c r="S21" s="47"/>
    </row>
    <row r="22" spans="2:19" ht="24.75" customHeight="1">
      <c r="B22" s="267"/>
      <c r="C22" s="49"/>
      <c r="D22" s="261"/>
      <c r="E22" s="50" t="s">
        <v>54</v>
      </c>
      <c r="F22" s="243"/>
      <c r="G22" s="258"/>
      <c r="H22" s="243"/>
      <c r="I22" s="137">
        <f>Q21</f>
        <v>2664000</v>
      </c>
      <c r="J22" s="125" t="s">
        <v>26</v>
      </c>
      <c r="K22" s="141">
        <f t="shared" ref="K22:K25" si="10">K17</f>
        <v>13.14</v>
      </c>
      <c r="L22" s="125" t="s">
        <v>32</v>
      </c>
      <c r="M22" s="125"/>
      <c r="N22" s="125"/>
      <c r="O22" s="125"/>
      <c r="P22" s="125" t="s">
        <v>28</v>
      </c>
      <c r="Q22" s="142">
        <f>ROUNDDOWN(I22*K22/100,-1)</f>
        <v>350040</v>
      </c>
      <c r="R22" s="157" t="str">
        <f t="shared" ref="R22:R25" si="11">R17</f>
        <v>건강보험의 13.14%</v>
      </c>
      <c r="S22" s="47"/>
    </row>
    <row r="23" spans="2:19" ht="24.75" customHeight="1">
      <c r="B23" s="267"/>
      <c r="C23" s="49"/>
      <c r="D23" s="261"/>
      <c r="E23" s="50" t="s">
        <v>55</v>
      </c>
      <c r="F23" s="243"/>
      <c r="G23" s="258"/>
      <c r="H23" s="243"/>
      <c r="I23" s="137">
        <f>G8+G12</f>
        <v>74000000</v>
      </c>
      <c r="J23" s="125" t="s">
        <v>26</v>
      </c>
      <c r="K23" s="141">
        <f t="shared" si="10"/>
        <v>4.75</v>
      </c>
      <c r="L23" s="125" t="s">
        <v>32</v>
      </c>
      <c r="M23" s="125"/>
      <c r="N23" s="125"/>
      <c r="O23" s="125"/>
      <c r="P23" s="125" t="s">
        <v>28</v>
      </c>
      <c r="Q23" s="142">
        <f>I23*K23/100</f>
        <v>3515000</v>
      </c>
      <c r="R23" s="157" t="str">
        <f t="shared" si="11"/>
        <v>급여의 4.75%</v>
      </c>
      <c r="S23" s="47"/>
    </row>
    <row r="24" spans="2:19" ht="24.75" customHeight="1">
      <c r="B24" s="267"/>
      <c r="C24" s="49"/>
      <c r="D24" s="261"/>
      <c r="E24" s="50" t="s">
        <v>56</v>
      </c>
      <c r="F24" s="243"/>
      <c r="G24" s="258"/>
      <c r="H24" s="243"/>
      <c r="I24" s="180">
        <f>SUM(Q10)</f>
        <v>25200000</v>
      </c>
      <c r="J24" s="125" t="s">
        <v>26</v>
      </c>
      <c r="K24" s="141">
        <f t="shared" si="10"/>
        <v>0.9</v>
      </c>
      <c r="L24" s="125" t="s">
        <v>32</v>
      </c>
      <c r="M24" s="125"/>
      <c r="N24" s="125"/>
      <c r="O24" s="125"/>
      <c r="P24" s="125" t="s">
        <v>28</v>
      </c>
      <c r="Q24" s="142">
        <f>I24*K24%</f>
        <v>226800.00000000003</v>
      </c>
      <c r="R24" s="157" t="str">
        <f t="shared" si="11"/>
        <v>급여의 0.9%</v>
      </c>
      <c r="S24" s="47"/>
    </row>
    <row r="25" spans="2:19" ht="24.75" customHeight="1">
      <c r="B25" s="267"/>
      <c r="C25" s="49"/>
      <c r="D25" s="262"/>
      <c r="E25" s="50" t="s">
        <v>57</v>
      </c>
      <c r="F25" s="244"/>
      <c r="G25" s="259"/>
      <c r="H25" s="244"/>
      <c r="I25" s="180">
        <f>I24</f>
        <v>25200000</v>
      </c>
      <c r="J25" s="125" t="s">
        <v>26</v>
      </c>
      <c r="K25" s="141">
        <f t="shared" si="10"/>
        <v>0.91</v>
      </c>
      <c r="L25" s="125" t="s">
        <v>32</v>
      </c>
      <c r="M25" s="125"/>
      <c r="N25" s="125"/>
      <c r="O25" s="125"/>
      <c r="P25" s="125" t="s">
        <v>28</v>
      </c>
      <c r="Q25" s="142">
        <f>I25*K25%</f>
        <v>229320</v>
      </c>
      <c r="R25" s="158" t="str">
        <f t="shared" si="11"/>
        <v>급여의 0.91%</v>
      </c>
      <c r="S25" s="47"/>
    </row>
    <row r="26" spans="2:19" ht="24.75" customHeight="1">
      <c r="B26" s="267"/>
      <c r="C26" s="260" t="s">
        <v>35</v>
      </c>
      <c r="D26" s="51" t="s">
        <v>19</v>
      </c>
      <c r="E26" s="50" t="s">
        <v>19</v>
      </c>
      <c r="F26" s="64">
        <v>0</v>
      </c>
      <c r="G26" s="168">
        <f>Q26</f>
        <v>6000000</v>
      </c>
      <c r="H26" s="64">
        <f t="shared" ref="H26:H28" si="12">G26-F26</f>
        <v>6000000</v>
      </c>
      <c r="I26" s="137">
        <v>500000</v>
      </c>
      <c r="J26" s="125" t="s">
        <v>26</v>
      </c>
      <c r="K26" s="125"/>
      <c r="L26" s="125"/>
      <c r="M26" s="125"/>
      <c r="N26" s="125">
        <v>12</v>
      </c>
      <c r="O26" s="125" t="s">
        <v>29</v>
      </c>
      <c r="P26" s="125" t="s">
        <v>28</v>
      </c>
      <c r="Q26" s="142">
        <f>I26*N26</f>
        <v>6000000</v>
      </c>
      <c r="R26" s="159" t="s">
        <v>157</v>
      </c>
      <c r="S26" s="47"/>
    </row>
    <row r="27" spans="2:19" ht="24.75" customHeight="1">
      <c r="B27" s="267"/>
      <c r="C27" s="261"/>
      <c r="D27" s="51" t="s">
        <v>36</v>
      </c>
      <c r="E27" s="50" t="s">
        <v>36</v>
      </c>
      <c r="F27" s="64">
        <v>0</v>
      </c>
      <c r="G27" s="168">
        <f>Q27</f>
        <v>3600000</v>
      </c>
      <c r="H27" s="64">
        <f t="shared" si="12"/>
        <v>3600000</v>
      </c>
      <c r="I27" s="137">
        <v>300000</v>
      </c>
      <c r="J27" s="125" t="s">
        <v>26</v>
      </c>
      <c r="K27" s="125">
        <v>1</v>
      </c>
      <c r="L27" s="125" t="s">
        <v>27</v>
      </c>
      <c r="M27" s="125" t="s">
        <v>26</v>
      </c>
      <c r="N27" s="125">
        <v>12</v>
      </c>
      <c r="O27" s="125" t="s">
        <v>29</v>
      </c>
      <c r="P27" s="125" t="s">
        <v>28</v>
      </c>
      <c r="Q27" s="142">
        <f>I27*N27*K27</f>
        <v>3600000</v>
      </c>
      <c r="R27" s="153" t="s">
        <v>158</v>
      </c>
      <c r="S27" s="47"/>
    </row>
    <row r="28" spans="2:19" ht="24.75" customHeight="1">
      <c r="B28" s="267"/>
      <c r="C28" s="262"/>
      <c r="D28" s="51" t="s">
        <v>20</v>
      </c>
      <c r="E28" s="51" t="s">
        <v>20</v>
      </c>
      <c r="F28" s="64">
        <v>0</v>
      </c>
      <c r="G28" s="169">
        <f>Q28</f>
        <v>1200000</v>
      </c>
      <c r="H28" s="64">
        <f t="shared" si="12"/>
        <v>1200000</v>
      </c>
      <c r="I28" s="137">
        <v>100000</v>
      </c>
      <c r="J28" s="125" t="s">
        <v>26</v>
      </c>
      <c r="K28" s="125"/>
      <c r="L28" s="125"/>
      <c r="M28" s="125"/>
      <c r="N28" s="125">
        <v>12</v>
      </c>
      <c r="O28" s="125" t="s">
        <v>29</v>
      </c>
      <c r="P28" s="125" t="s">
        <v>28</v>
      </c>
      <c r="Q28" s="142">
        <f t="shared" ref="Q28:Q34" si="13">I28*N28</f>
        <v>1200000</v>
      </c>
      <c r="R28" s="153" t="s">
        <v>159</v>
      </c>
      <c r="S28" s="47"/>
    </row>
    <row r="29" spans="2:19" ht="30" customHeight="1">
      <c r="B29" s="267"/>
      <c r="C29" s="269" t="s">
        <v>52</v>
      </c>
      <c r="D29" s="270"/>
      <c r="E29" s="271"/>
      <c r="F29" s="52">
        <f>SUM(F4:F28)</f>
        <v>0</v>
      </c>
      <c r="G29" s="52">
        <f>SUM(G4:G28)</f>
        <v>572151240</v>
      </c>
      <c r="H29" s="52">
        <f>G29-F29</f>
        <v>572151240</v>
      </c>
      <c r="I29" s="53"/>
      <c r="J29" s="54"/>
      <c r="K29" s="54"/>
      <c r="L29" s="54"/>
      <c r="M29" s="54"/>
      <c r="N29" s="54"/>
      <c r="O29" s="54"/>
      <c r="P29" s="54"/>
      <c r="Q29" s="55"/>
      <c r="R29" s="56"/>
      <c r="S29" s="47">
        <f>SUM(G4:G28)</f>
        <v>572151240</v>
      </c>
    </row>
    <row r="30" spans="2:19" ht="24.75" customHeight="1">
      <c r="B30" s="267"/>
      <c r="C30" s="260" t="s">
        <v>21</v>
      </c>
      <c r="D30" s="51" t="s">
        <v>22</v>
      </c>
      <c r="E30" s="50" t="s">
        <v>22</v>
      </c>
      <c r="F30" s="64">
        <v>0</v>
      </c>
      <c r="G30" s="168">
        <f>Q30</f>
        <v>1200000</v>
      </c>
      <c r="H30" s="154">
        <f t="shared" ref="H30" si="14">G30-F30</f>
        <v>1200000</v>
      </c>
      <c r="I30" s="137">
        <v>100000</v>
      </c>
      <c r="J30" s="125" t="s">
        <v>26</v>
      </c>
      <c r="K30" s="125"/>
      <c r="L30" s="125"/>
      <c r="M30" s="125"/>
      <c r="N30" s="125">
        <v>12</v>
      </c>
      <c r="O30" s="125" t="s">
        <v>29</v>
      </c>
      <c r="P30" s="125" t="s">
        <v>28</v>
      </c>
      <c r="Q30" s="142">
        <f t="shared" ref="Q30" si="15">I30*N30</f>
        <v>1200000</v>
      </c>
      <c r="R30" s="156" t="s">
        <v>204</v>
      </c>
      <c r="S30" s="47"/>
    </row>
    <row r="31" spans="2:19" ht="24.75" customHeight="1">
      <c r="B31" s="267"/>
      <c r="C31" s="261"/>
      <c r="D31" s="260" t="s">
        <v>37</v>
      </c>
      <c r="E31" s="260" t="s">
        <v>37</v>
      </c>
      <c r="F31" s="242">
        <v>0</v>
      </c>
      <c r="G31" s="279">
        <f>SUM(Q31:Q34)</f>
        <v>14400000</v>
      </c>
      <c r="H31" s="242">
        <f>G31-F31</f>
        <v>14400000</v>
      </c>
      <c r="I31" s="137">
        <v>300000</v>
      </c>
      <c r="J31" s="125" t="s">
        <v>26</v>
      </c>
      <c r="K31" s="125"/>
      <c r="L31" s="125"/>
      <c r="M31" s="125"/>
      <c r="N31" s="125">
        <v>12</v>
      </c>
      <c r="O31" s="125" t="s">
        <v>29</v>
      </c>
      <c r="P31" s="125" t="s">
        <v>28</v>
      </c>
      <c r="Q31" s="171">
        <f t="shared" si="13"/>
        <v>3600000</v>
      </c>
      <c r="R31" s="160" t="s">
        <v>142</v>
      </c>
      <c r="S31" s="47"/>
    </row>
    <row r="32" spans="2:19" ht="24.75" customHeight="1">
      <c r="B32" s="267"/>
      <c r="C32" s="261"/>
      <c r="D32" s="261"/>
      <c r="E32" s="261"/>
      <c r="F32" s="243"/>
      <c r="G32" s="280"/>
      <c r="H32" s="243"/>
      <c r="I32" s="137">
        <v>300000</v>
      </c>
      <c r="J32" s="125" t="s">
        <v>26</v>
      </c>
      <c r="K32" s="125"/>
      <c r="L32" s="125"/>
      <c r="M32" s="125"/>
      <c r="N32" s="125">
        <v>12</v>
      </c>
      <c r="O32" s="125" t="s">
        <v>29</v>
      </c>
      <c r="P32" s="125" t="s">
        <v>28</v>
      </c>
      <c r="Q32" s="171">
        <f t="shared" si="13"/>
        <v>3600000</v>
      </c>
      <c r="R32" s="148" t="s">
        <v>143</v>
      </c>
      <c r="S32" s="47"/>
    </row>
    <row r="33" spans="2:20" ht="24.75" customHeight="1">
      <c r="B33" s="267"/>
      <c r="C33" s="261"/>
      <c r="D33" s="261"/>
      <c r="E33" s="261"/>
      <c r="F33" s="243"/>
      <c r="G33" s="280"/>
      <c r="H33" s="243"/>
      <c r="I33" s="137">
        <v>100000</v>
      </c>
      <c r="J33" s="125" t="s">
        <v>26</v>
      </c>
      <c r="K33" s="125"/>
      <c r="L33" s="125"/>
      <c r="M33" s="125"/>
      <c r="N33" s="125">
        <v>12</v>
      </c>
      <c r="O33" s="125" t="s">
        <v>29</v>
      </c>
      <c r="P33" s="125" t="s">
        <v>28</v>
      </c>
      <c r="Q33" s="171">
        <f t="shared" si="13"/>
        <v>1200000</v>
      </c>
      <c r="R33" s="148" t="s">
        <v>318</v>
      </c>
      <c r="S33" s="47"/>
    </row>
    <row r="34" spans="2:20" ht="24.75" customHeight="1">
      <c r="B34" s="267"/>
      <c r="C34" s="261"/>
      <c r="D34" s="261"/>
      <c r="E34" s="261"/>
      <c r="F34" s="243"/>
      <c r="G34" s="280"/>
      <c r="H34" s="243"/>
      <c r="I34" s="137">
        <v>500000</v>
      </c>
      <c r="J34" s="125" t="s">
        <v>26</v>
      </c>
      <c r="K34" s="125"/>
      <c r="L34" s="125"/>
      <c r="M34" s="125"/>
      <c r="N34" s="125">
        <v>12</v>
      </c>
      <c r="O34" s="125" t="s">
        <v>29</v>
      </c>
      <c r="P34" s="125" t="s">
        <v>28</v>
      </c>
      <c r="Q34" s="171">
        <f t="shared" si="13"/>
        <v>6000000</v>
      </c>
      <c r="R34" s="148" t="s">
        <v>144</v>
      </c>
      <c r="S34" s="47"/>
    </row>
    <row r="35" spans="2:20" s="6" customFormat="1" ht="24.75" customHeight="1">
      <c r="B35" s="267"/>
      <c r="C35" s="261"/>
      <c r="D35" s="260" t="s">
        <v>94</v>
      </c>
      <c r="E35" s="260" t="s">
        <v>94</v>
      </c>
      <c r="F35" s="242">
        <v>0</v>
      </c>
      <c r="G35" s="257">
        <f>SUM(Q35:Q40)</f>
        <v>36600000</v>
      </c>
      <c r="H35" s="242">
        <f t="shared" ref="H35:H45" si="16">G35-F35</f>
        <v>36600000</v>
      </c>
      <c r="I35" s="137">
        <v>50000</v>
      </c>
      <c r="J35" s="125" t="s">
        <v>26</v>
      </c>
      <c r="K35" s="125"/>
      <c r="L35" s="125"/>
      <c r="M35" s="125"/>
      <c r="N35" s="125">
        <v>12</v>
      </c>
      <c r="O35" s="125" t="s">
        <v>29</v>
      </c>
      <c r="P35" s="125" t="s">
        <v>28</v>
      </c>
      <c r="Q35" s="171">
        <f>I35*N35</f>
        <v>600000</v>
      </c>
      <c r="R35" s="160" t="s">
        <v>145</v>
      </c>
      <c r="S35" s="47"/>
      <c r="T35" s="9"/>
    </row>
    <row r="36" spans="2:20" s="6" customFormat="1" ht="24.75" customHeight="1">
      <c r="B36" s="267"/>
      <c r="C36" s="261"/>
      <c r="D36" s="261"/>
      <c r="E36" s="261"/>
      <c r="F36" s="243"/>
      <c r="G36" s="258"/>
      <c r="H36" s="243"/>
      <c r="I36" s="174">
        <v>1000000</v>
      </c>
      <c r="J36" s="125" t="s">
        <v>26</v>
      </c>
      <c r="K36" s="128"/>
      <c r="L36" s="128"/>
      <c r="M36" s="128"/>
      <c r="N36" s="125">
        <v>12</v>
      </c>
      <c r="O36" s="125" t="s">
        <v>29</v>
      </c>
      <c r="P36" s="125" t="s">
        <v>28</v>
      </c>
      <c r="Q36" s="171">
        <f t="shared" ref="Q36:Q40" si="17">I36*N36</f>
        <v>12000000</v>
      </c>
      <c r="R36" s="148" t="s">
        <v>235</v>
      </c>
      <c r="S36" s="47"/>
      <c r="T36" s="9"/>
    </row>
    <row r="37" spans="2:20" s="6" customFormat="1" ht="24.75" customHeight="1">
      <c r="B37" s="267"/>
      <c r="C37" s="261"/>
      <c r="D37" s="261"/>
      <c r="E37" s="261"/>
      <c r="F37" s="243"/>
      <c r="G37" s="258"/>
      <c r="H37" s="243"/>
      <c r="I37" s="174">
        <v>200000</v>
      </c>
      <c r="J37" s="125" t="s">
        <v>26</v>
      </c>
      <c r="K37" s="128"/>
      <c r="L37" s="128"/>
      <c r="M37" s="128"/>
      <c r="N37" s="125">
        <v>12</v>
      </c>
      <c r="O37" s="125" t="s">
        <v>29</v>
      </c>
      <c r="P37" s="125" t="s">
        <v>28</v>
      </c>
      <c r="Q37" s="171">
        <f t="shared" si="17"/>
        <v>2400000</v>
      </c>
      <c r="R37" s="148" t="s">
        <v>146</v>
      </c>
      <c r="S37" s="47"/>
      <c r="T37" s="9"/>
    </row>
    <row r="38" spans="2:20" s="6" customFormat="1" ht="24.75" customHeight="1">
      <c r="B38" s="267"/>
      <c r="C38" s="261"/>
      <c r="D38" s="261"/>
      <c r="E38" s="261"/>
      <c r="F38" s="243"/>
      <c r="G38" s="258"/>
      <c r="H38" s="243"/>
      <c r="I38" s="174">
        <v>500000</v>
      </c>
      <c r="J38" s="125" t="s">
        <v>26</v>
      </c>
      <c r="K38" s="128"/>
      <c r="L38" s="128"/>
      <c r="M38" s="128"/>
      <c r="N38" s="125">
        <v>12</v>
      </c>
      <c r="O38" s="125" t="s">
        <v>29</v>
      </c>
      <c r="P38" s="125" t="s">
        <v>28</v>
      </c>
      <c r="Q38" s="171">
        <f t="shared" si="17"/>
        <v>6000000</v>
      </c>
      <c r="R38" s="148" t="s">
        <v>147</v>
      </c>
      <c r="S38" s="47"/>
      <c r="T38" s="9"/>
    </row>
    <row r="39" spans="2:20" s="6" customFormat="1" ht="24.75" customHeight="1">
      <c r="B39" s="267"/>
      <c r="C39" s="261"/>
      <c r="D39" s="261"/>
      <c r="E39" s="261"/>
      <c r="F39" s="243"/>
      <c r="G39" s="258"/>
      <c r="H39" s="243"/>
      <c r="I39" s="174">
        <v>300000</v>
      </c>
      <c r="J39" s="125" t="s">
        <v>26</v>
      </c>
      <c r="K39" s="128"/>
      <c r="L39" s="128"/>
      <c r="M39" s="128"/>
      <c r="N39" s="125">
        <v>12</v>
      </c>
      <c r="O39" s="125" t="s">
        <v>29</v>
      </c>
      <c r="P39" s="125" t="s">
        <v>28</v>
      </c>
      <c r="Q39" s="171">
        <f t="shared" ref="Q39" si="18">I39*N39</f>
        <v>3600000</v>
      </c>
      <c r="R39" s="161" t="s">
        <v>323</v>
      </c>
      <c r="S39" s="47"/>
      <c r="T39" s="9"/>
    </row>
    <row r="40" spans="2:20" s="6" customFormat="1" ht="24.75" customHeight="1">
      <c r="B40" s="267"/>
      <c r="C40" s="261"/>
      <c r="D40" s="262"/>
      <c r="E40" s="262"/>
      <c r="F40" s="244"/>
      <c r="G40" s="259"/>
      <c r="H40" s="244"/>
      <c r="I40" s="174">
        <v>1000000</v>
      </c>
      <c r="J40" s="125" t="s">
        <v>26</v>
      </c>
      <c r="K40" s="128"/>
      <c r="L40" s="128"/>
      <c r="M40" s="128"/>
      <c r="N40" s="125">
        <v>12</v>
      </c>
      <c r="O40" s="125" t="s">
        <v>29</v>
      </c>
      <c r="P40" s="125" t="s">
        <v>28</v>
      </c>
      <c r="Q40" s="171">
        <f t="shared" si="17"/>
        <v>12000000</v>
      </c>
      <c r="R40" s="161" t="s">
        <v>322</v>
      </c>
      <c r="S40" s="47"/>
      <c r="T40" s="9"/>
    </row>
    <row r="41" spans="2:20" s="6" customFormat="1" ht="24.75" customHeight="1">
      <c r="B41" s="267"/>
      <c r="C41" s="261"/>
      <c r="D41" s="50" t="s">
        <v>38</v>
      </c>
      <c r="E41" s="50" t="s">
        <v>38</v>
      </c>
      <c r="F41" s="147">
        <v>0</v>
      </c>
      <c r="G41" s="167">
        <f>SUM(Q41:Q41)</f>
        <v>4800000</v>
      </c>
      <c r="H41" s="147">
        <f t="shared" si="16"/>
        <v>4800000</v>
      </c>
      <c r="I41" s="174">
        <v>400000</v>
      </c>
      <c r="J41" s="128" t="s">
        <v>26</v>
      </c>
      <c r="K41" s="128"/>
      <c r="L41" s="128"/>
      <c r="M41" s="128"/>
      <c r="N41" s="125">
        <v>12</v>
      </c>
      <c r="O41" s="128" t="s">
        <v>29</v>
      </c>
      <c r="P41" s="128" t="s">
        <v>28</v>
      </c>
      <c r="Q41" s="143">
        <f t="shared" ref="Q41:Q62" si="19">I41*N41</f>
        <v>4800000</v>
      </c>
      <c r="R41" s="161" t="s">
        <v>148</v>
      </c>
      <c r="S41" s="47"/>
      <c r="T41" s="9"/>
    </row>
    <row r="42" spans="2:20" s="6" customFormat="1" ht="24.75" customHeight="1">
      <c r="B42" s="267"/>
      <c r="C42" s="261"/>
      <c r="D42" s="50" t="s">
        <v>95</v>
      </c>
      <c r="E42" s="50" t="s">
        <v>95</v>
      </c>
      <c r="F42" s="64">
        <v>0</v>
      </c>
      <c r="G42" s="168">
        <f>SUM(Q42)</f>
        <v>0</v>
      </c>
      <c r="H42" s="147">
        <f t="shared" si="16"/>
        <v>0</v>
      </c>
      <c r="I42" s="137"/>
      <c r="J42" s="125" t="s">
        <v>26</v>
      </c>
      <c r="K42" s="125"/>
      <c r="L42" s="125"/>
      <c r="M42" s="125"/>
      <c r="N42" s="125">
        <v>12</v>
      </c>
      <c r="O42" s="125" t="s">
        <v>29</v>
      </c>
      <c r="P42" s="125" t="s">
        <v>28</v>
      </c>
      <c r="Q42" s="142">
        <f t="shared" ref="Q42" si="20">I42*N42</f>
        <v>0</v>
      </c>
      <c r="R42" s="148" t="s">
        <v>238</v>
      </c>
      <c r="S42" s="47"/>
      <c r="T42" s="9"/>
    </row>
    <row r="43" spans="2:20" s="6" customFormat="1" ht="24.75" customHeight="1">
      <c r="B43" s="267"/>
      <c r="C43" s="262"/>
      <c r="D43" s="50" t="s">
        <v>23</v>
      </c>
      <c r="E43" s="50" t="s">
        <v>23</v>
      </c>
      <c r="F43" s="64">
        <v>0</v>
      </c>
      <c r="G43" s="168">
        <f>SUM(Q43)</f>
        <v>6000000</v>
      </c>
      <c r="H43" s="147">
        <f t="shared" si="16"/>
        <v>6000000</v>
      </c>
      <c r="I43" s="137">
        <v>500000</v>
      </c>
      <c r="J43" s="125" t="s">
        <v>26</v>
      </c>
      <c r="K43" s="125"/>
      <c r="L43" s="125"/>
      <c r="M43" s="125"/>
      <c r="N43" s="125">
        <v>12</v>
      </c>
      <c r="O43" s="125" t="s">
        <v>29</v>
      </c>
      <c r="P43" s="125" t="s">
        <v>28</v>
      </c>
      <c r="Q43" s="142">
        <f t="shared" si="19"/>
        <v>6000000</v>
      </c>
      <c r="R43" s="162" t="s">
        <v>324</v>
      </c>
      <c r="S43" s="47"/>
      <c r="T43" s="9"/>
    </row>
    <row r="44" spans="2:20" s="6" customFormat="1" ht="30" customHeight="1">
      <c r="B44" s="268"/>
      <c r="C44" s="263" t="s">
        <v>105</v>
      </c>
      <c r="D44" s="264"/>
      <c r="E44" s="265"/>
      <c r="F44" s="52">
        <f>SUM(F30:F43)</f>
        <v>0</v>
      </c>
      <c r="G44" s="52">
        <f>SUM(G30:G43)</f>
        <v>63000000</v>
      </c>
      <c r="H44" s="57">
        <f t="shared" si="16"/>
        <v>63000000</v>
      </c>
      <c r="I44" s="58"/>
      <c r="J44" s="59"/>
      <c r="K44" s="59"/>
      <c r="L44" s="59"/>
      <c r="M44" s="59"/>
      <c r="N44" s="59"/>
      <c r="O44" s="59"/>
      <c r="P44" s="59"/>
      <c r="Q44" s="60"/>
      <c r="R44" s="61"/>
      <c r="S44" s="47">
        <f>SUM(G30:G43)</f>
        <v>63000000</v>
      </c>
      <c r="T44" s="9"/>
    </row>
    <row r="45" spans="2:20" s="6" customFormat="1" ht="24.75" customHeight="1">
      <c r="B45" s="272" t="s">
        <v>233</v>
      </c>
      <c r="C45" s="260" t="s">
        <v>24</v>
      </c>
      <c r="D45" s="50" t="s">
        <v>24</v>
      </c>
      <c r="E45" s="50" t="s">
        <v>24</v>
      </c>
      <c r="F45" s="64">
        <v>0</v>
      </c>
      <c r="G45" s="168">
        <f>Q45</f>
        <v>10000000</v>
      </c>
      <c r="H45" s="154">
        <f t="shared" si="16"/>
        <v>10000000</v>
      </c>
      <c r="I45" s="137">
        <v>5000000</v>
      </c>
      <c r="J45" s="125" t="s">
        <v>26</v>
      </c>
      <c r="K45" s="125"/>
      <c r="L45" s="125"/>
      <c r="M45" s="125"/>
      <c r="N45" s="125">
        <v>2</v>
      </c>
      <c r="O45" s="125" t="s">
        <v>31</v>
      </c>
      <c r="P45" s="125" t="s">
        <v>28</v>
      </c>
      <c r="Q45" s="142">
        <f t="shared" ref="Q45" si="21">I45*N45</f>
        <v>10000000</v>
      </c>
      <c r="R45" s="153" t="s">
        <v>180</v>
      </c>
      <c r="S45" s="47"/>
      <c r="T45" s="9"/>
    </row>
    <row r="46" spans="2:20" s="6" customFormat="1" ht="24.75" customHeight="1">
      <c r="B46" s="272"/>
      <c r="C46" s="261"/>
      <c r="D46" s="51" t="s">
        <v>39</v>
      </c>
      <c r="E46" s="119" t="s">
        <v>53</v>
      </c>
      <c r="F46" s="149">
        <v>0</v>
      </c>
      <c r="G46" s="168">
        <f t="shared" ref="G46:G56" si="22">Q46</f>
        <v>10000000</v>
      </c>
      <c r="H46" s="147">
        <f t="shared" ref="H46:H56" si="23">G46-F46</f>
        <v>10000000</v>
      </c>
      <c r="I46" s="137">
        <v>5000000</v>
      </c>
      <c r="J46" s="125" t="s">
        <v>26</v>
      </c>
      <c r="K46" s="125"/>
      <c r="L46" s="125"/>
      <c r="M46" s="125"/>
      <c r="N46" s="125">
        <v>2</v>
      </c>
      <c r="O46" s="125" t="s">
        <v>134</v>
      </c>
      <c r="P46" s="125" t="s">
        <v>28</v>
      </c>
      <c r="Q46" s="142">
        <f t="shared" si="19"/>
        <v>10000000</v>
      </c>
      <c r="R46" s="148" t="s">
        <v>319</v>
      </c>
      <c r="S46" s="47"/>
      <c r="T46" s="9"/>
    </row>
    <row r="47" spans="2:20" s="6" customFormat="1" ht="24.75" customHeight="1">
      <c r="B47" s="272"/>
      <c r="C47" s="262"/>
      <c r="D47" s="51" t="s">
        <v>25</v>
      </c>
      <c r="E47" s="50" t="s">
        <v>25</v>
      </c>
      <c r="F47" s="64">
        <v>0</v>
      </c>
      <c r="G47" s="168">
        <f t="shared" si="22"/>
        <v>3600000</v>
      </c>
      <c r="H47" s="147">
        <f t="shared" si="23"/>
        <v>3600000</v>
      </c>
      <c r="I47" s="137">
        <v>300000</v>
      </c>
      <c r="J47" s="125" t="s">
        <v>26</v>
      </c>
      <c r="K47" s="125"/>
      <c r="L47" s="125"/>
      <c r="M47" s="125"/>
      <c r="N47" s="125">
        <v>12</v>
      </c>
      <c r="O47" s="125" t="s">
        <v>29</v>
      </c>
      <c r="P47" s="125" t="s">
        <v>28</v>
      </c>
      <c r="Q47" s="142">
        <f t="shared" si="19"/>
        <v>3600000</v>
      </c>
      <c r="R47" s="153" t="s">
        <v>150</v>
      </c>
      <c r="S47" s="47"/>
      <c r="T47" s="9"/>
    </row>
    <row r="48" spans="2:20" s="93" customFormat="1" ht="24.75" customHeight="1">
      <c r="B48" s="273" t="s">
        <v>205</v>
      </c>
      <c r="C48" s="273" t="s">
        <v>206</v>
      </c>
      <c r="D48" s="273" t="s">
        <v>207</v>
      </c>
      <c r="E48" s="273" t="s">
        <v>208</v>
      </c>
      <c r="F48" s="163">
        <v>0</v>
      </c>
      <c r="G48" s="281">
        <f>Q48+Q49+Q50</f>
        <v>81600000</v>
      </c>
      <c r="H48" s="239">
        <f>SUM(Q48:Q50)</f>
        <v>81600000</v>
      </c>
      <c r="I48" s="123">
        <v>270000</v>
      </c>
      <c r="J48" s="141" t="s">
        <v>26</v>
      </c>
      <c r="K48" s="141">
        <v>15</v>
      </c>
      <c r="L48" s="141" t="s">
        <v>236</v>
      </c>
      <c r="M48" s="141" t="s">
        <v>237</v>
      </c>
      <c r="N48" s="141">
        <v>12</v>
      </c>
      <c r="O48" s="141" t="s">
        <v>31</v>
      </c>
      <c r="P48" s="141" t="s">
        <v>28</v>
      </c>
      <c r="Q48" s="146">
        <f>I48*K48*N48</f>
        <v>48600000</v>
      </c>
      <c r="R48" s="153" t="s">
        <v>209</v>
      </c>
      <c r="S48" s="92"/>
      <c r="T48" s="92"/>
    </row>
    <row r="49" spans="2:20" s="93" customFormat="1" ht="24.75" customHeight="1">
      <c r="B49" s="274"/>
      <c r="C49" s="274"/>
      <c r="D49" s="274"/>
      <c r="E49" s="274"/>
      <c r="F49" s="163"/>
      <c r="G49" s="282"/>
      <c r="H49" s="240"/>
      <c r="I49" s="123">
        <v>400000</v>
      </c>
      <c r="J49" s="141" t="s">
        <v>26</v>
      </c>
      <c r="K49" s="141">
        <v>5</v>
      </c>
      <c r="L49" s="141" t="s">
        <v>27</v>
      </c>
      <c r="M49" s="141" t="s">
        <v>26</v>
      </c>
      <c r="N49" s="141">
        <v>12</v>
      </c>
      <c r="O49" s="141" t="s">
        <v>31</v>
      </c>
      <c r="P49" s="141" t="s">
        <v>28</v>
      </c>
      <c r="Q49" s="146">
        <f>I49*K49*N49</f>
        <v>24000000</v>
      </c>
      <c r="R49" s="153" t="s">
        <v>326</v>
      </c>
      <c r="S49" s="92"/>
      <c r="T49" s="92"/>
    </row>
    <row r="50" spans="2:20" s="93" customFormat="1" ht="24.75" customHeight="1">
      <c r="B50" s="274"/>
      <c r="C50" s="274"/>
      <c r="D50" s="275"/>
      <c r="E50" s="275"/>
      <c r="F50" s="163"/>
      <c r="G50" s="283"/>
      <c r="H50" s="241"/>
      <c r="I50" s="123">
        <v>50000</v>
      </c>
      <c r="J50" s="141" t="s">
        <v>26</v>
      </c>
      <c r="K50" s="141">
        <v>15</v>
      </c>
      <c r="L50" s="141" t="s">
        <v>27</v>
      </c>
      <c r="M50" s="141" t="s">
        <v>26</v>
      </c>
      <c r="N50" s="141">
        <v>12</v>
      </c>
      <c r="O50" s="141" t="s">
        <v>29</v>
      </c>
      <c r="P50" s="141" t="s">
        <v>28</v>
      </c>
      <c r="Q50" s="146">
        <f>I50*K50*N50</f>
        <v>9000000</v>
      </c>
      <c r="R50" s="153" t="s">
        <v>315</v>
      </c>
      <c r="S50" s="92"/>
      <c r="T50" s="92"/>
    </row>
    <row r="51" spans="2:20" s="93" customFormat="1" ht="24.75" customHeight="1">
      <c r="B51" s="274"/>
      <c r="C51" s="274"/>
      <c r="D51" s="91" t="s">
        <v>210</v>
      </c>
      <c r="E51" s="91" t="s">
        <v>211</v>
      </c>
      <c r="F51" s="163">
        <v>0</v>
      </c>
      <c r="G51" s="170">
        <f t="shared" si="22"/>
        <v>24000000</v>
      </c>
      <c r="H51" s="163">
        <f t="shared" si="23"/>
        <v>24000000</v>
      </c>
      <c r="I51" s="123">
        <v>2000000</v>
      </c>
      <c r="J51" s="141" t="s">
        <v>26</v>
      </c>
      <c r="K51" s="141"/>
      <c r="L51" s="141"/>
      <c r="M51" s="141"/>
      <c r="N51" s="141">
        <v>12</v>
      </c>
      <c r="O51" s="141" t="s">
        <v>29</v>
      </c>
      <c r="P51" s="141" t="s">
        <v>28</v>
      </c>
      <c r="Q51" s="146">
        <f t="shared" si="19"/>
        <v>24000000</v>
      </c>
      <c r="R51" s="153" t="s">
        <v>212</v>
      </c>
      <c r="S51" s="92"/>
      <c r="T51" s="92"/>
    </row>
    <row r="52" spans="2:20" s="93" customFormat="1" ht="24.75" customHeight="1">
      <c r="B52" s="274"/>
      <c r="C52" s="274"/>
      <c r="D52" s="91" t="s">
        <v>213</v>
      </c>
      <c r="E52" s="91" t="s">
        <v>214</v>
      </c>
      <c r="F52" s="163">
        <v>0</v>
      </c>
      <c r="G52" s="170">
        <f t="shared" si="22"/>
        <v>12000000</v>
      </c>
      <c r="H52" s="163">
        <f t="shared" si="23"/>
        <v>12000000</v>
      </c>
      <c r="I52" s="123">
        <v>1000000</v>
      </c>
      <c r="J52" s="141" t="s">
        <v>26</v>
      </c>
      <c r="K52" s="141"/>
      <c r="L52" s="141"/>
      <c r="M52" s="141"/>
      <c r="N52" s="141">
        <v>12</v>
      </c>
      <c r="O52" s="141" t="s">
        <v>29</v>
      </c>
      <c r="P52" s="141" t="s">
        <v>28</v>
      </c>
      <c r="Q52" s="146">
        <f t="shared" si="19"/>
        <v>12000000</v>
      </c>
      <c r="R52" s="153" t="s">
        <v>215</v>
      </c>
      <c r="S52" s="92"/>
      <c r="T52" s="92"/>
    </row>
    <row r="53" spans="2:20" s="93" customFormat="1" ht="24.75" customHeight="1">
      <c r="B53" s="274"/>
      <c r="C53" s="275"/>
      <c r="D53" s="91" t="s">
        <v>216</v>
      </c>
      <c r="E53" s="91" t="s">
        <v>217</v>
      </c>
      <c r="F53" s="163">
        <v>0</v>
      </c>
      <c r="G53" s="170">
        <f t="shared" si="22"/>
        <v>0</v>
      </c>
      <c r="H53" s="163">
        <f t="shared" si="23"/>
        <v>0</v>
      </c>
      <c r="I53" s="123">
        <v>0</v>
      </c>
      <c r="J53" s="141" t="s">
        <v>26</v>
      </c>
      <c r="K53" s="141"/>
      <c r="L53" s="141"/>
      <c r="M53" s="141"/>
      <c r="N53" s="141">
        <v>12</v>
      </c>
      <c r="O53" s="141" t="s">
        <v>29</v>
      </c>
      <c r="P53" s="141" t="s">
        <v>28</v>
      </c>
      <c r="Q53" s="146">
        <f t="shared" si="19"/>
        <v>0</v>
      </c>
      <c r="R53" s="153" t="s">
        <v>218</v>
      </c>
      <c r="S53" s="92"/>
      <c r="T53" s="92"/>
    </row>
    <row r="54" spans="2:20" s="93" customFormat="1" ht="24.75" customHeight="1">
      <c r="B54" s="274"/>
      <c r="C54" s="94" t="s">
        <v>205</v>
      </c>
      <c r="D54" s="91" t="s">
        <v>219</v>
      </c>
      <c r="E54" s="91" t="s">
        <v>220</v>
      </c>
      <c r="F54" s="163">
        <v>0</v>
      </c>
      <c r="G54" s="170">
        <f t="shared" si="22"/>
        <v>12000000</v>
      </c>
      <c r="H54" s="163">
        <f t="shared" si="23"/>
        <v>12000000</v>
      </c>
      <c r="I54" s="123">
        <v>1000000</v>
      </c>
      <c r="J54" s="141" t="s">
        <v>26</v>
      </c>
      <c r="K54" s="141"/>
      <c r="L54" s="141"/>
      <c r="M54" s="141"/>
      <c r="N54" s="141">
        <v>12</v>
      </c>
      <c r="O54" s="141" t="s">
        <v>29</v>
      </c>
      <c r="P54" s="141" t="s">
        <v>28</v>
      </c>
      <c r="Q54" s="146">
        <f t="shared" si="19"/>
        <v>12000000</v>
      </c>
      <c r="R54" s="153" t="s">
        <v>221</v>
      </c>
      <c r="S54" s="92"/>
      <c r="T54" s="92"/>
    </row>
    <row r="55" spans="2:20" s="93" customFormat="1" ht="24.75" customHeight="1">
      <c r="B55" s="274"/>
      <c r="C55" s="273" t="s">
        <v>222</v>
      </c>
      <c r="D55" s="91" t="s">
        <v>223</v>
      </c>
      <c r="E55" s="91" t="s">
        <v>224</v>
      </c>
      <c r="F55" s="163">
        <v>0</v>
      </c>
      <c r="G55" s="170">
        <f t="shared" si="22"/>
        <v>0</v>
      </c>
      <c r="H55" s="163">
        <f t="shared" si="23"/>
        <v>0</v>
      </c>
      <c r="I55" s="123">
        <v>0</v>
      </c>
      <c r="J55" s="141" t="s">
        <v>26</v>
      </c>
      <c r="K55" s="141"/>
      <c r="L55" s="141"/>
      <c r="M55" s="141"/>
      <c r="N55" s="141">
        <v>12</v>
      </c>
      <c r="O55" s="141" t="s">
        <v>29</v>
      </c>
      <c r="P55" s="141" t="s">
        <v>28</v>
      </c>
      <c r="Q55" s="146">
        <f t="shared" si="19"/>
        <v>0</v>
      </c>
      <c r="R55" s="153" t="s">
        <v>225</v>
      </c>
      <c r="S55" s="92"/>
      <c r="T55" s="92"/>
    </row>
    <row r="56" spans="2:20" s="93" customFormat="1" ht="24.75" customHeight="1">
      <c r="B56" s="275"/>
      <c r="C56" s="275"/>
      <c r="D56" s="91" t="s">
        <v>226</v>
      </c>
      <c r="E56" s="91" t="s">
        <v>227</v>
      </c>
      <c r="F56" s="163">
        <v>0</v>
      </c>
      <c r="G56" s="170">
        <f t="shared" si="22"/>
        <v>0</v>
      </c>
      <c r="H56" s="163">
        <f t="shared" si="23"/>
        <v>0</v>
      </c>
      <c r="I56" s="123">
        <v>0</v>
      </c>
      <c r="J56" s="141" t="s">
        <v>26</v>
      </c>
      <c r="K56" s="141"/>
      <c r="L56" s="141"/>
      <c r="M56" s="141"/>
      <c r="N56" s="141">
        <v>12</v>
      </c>
      <c r="O56" s="141" t="s">
        <v>29</v>
      </c>
      <c r="P56" s="141" t="s">
        <v>28</v>
      </c>
      <c r="Q56" s="146">
        <f t="shared" si="19"/>
        <v>0</v>
      </c>
      <c r="R56" s="153" t="s">
        <v>228</v>
      </c>
      <c r="S56" s="92"/>
      <c r="T56" s="92"/>
    </row>
    <row r="57" spans="2:20" s="6" customFormat="1" ht="24.75" customHeight="1">
      <c r="B57" s="273" t="s">
        <v>63</v>
      </c>
      <c r="C57" s="273" t="s">
        <v>63</v>
      </c>
      <c r="D57" s="91" t="s">
        <v>230</v>
      </c>
      <c r="E57" s="91" t="s">
        <v>231</v>
      </c>
      <c r="F57" s="147">
        <v>0</v>
      </c>
      <c r="G57" s="168">
        <f t="shared" ref="G57:G61" si="24">Q57</f>
        <v>0</v>
      </c>
      <c r="H57" s="154">
        <f t="shared" ref="H57:H61" si="25">G57-F57</f>
        <v>0</v>
      </c>
      <c r="I57" s="137">
        <v>0</v>
      </c>
      <c r="J57" s="125" t="s">
        <v>26</v>
      </c>
      <c r="K57" s="125"/>
      <c r="L57" s="125"/>
      <c r="M57" s="125"/>
      <c r="N57" s="125">
        <v>12</v>
      </c>
      <c r="O57" s="125" t="s">
        <v>129</v>
      </c>
      <c r="P57" s="125" t="s">
        <v>28</v>
      </c>
      <c r="Q57" s="142">
        <f t="shared" si="19"/>
        <v>0</v>
      </c>
      <c r="R57" s="153" t="s">
        <v>232</v>
      </c>
      <c r="S57" s="47"/>
      <c r="T57" s="9"/>
    </row>
    <row r="58" spans="2:20" s="6" customFormat="1" ht="24.75" customHeight="1">
      <c r="B58" s="275"/>
      <c r="C58" s="275"/>
      <c r="D58" s="91" t="s">
        <v>96</v>
      </c>
      <c r="E58" s="91" t="s">
        <v>96</v>
      </c>
      <c r="F58" s="147">
        <v>0</v>
      </c>
      <c r="G58" s="168">
        <f t="shared" ref="G58" si="26">Q58</f>
        <v>60000000</v>
      </c>
      <c r="H58" s="154">
        <f t="shared" ref="H58" si="27">G58-F58</f>
        <v>60000000</v>
      </c>
      <c r="I58" s="137">
        <v>60000000</v>
      </c>
      <c r="J58" s="125" t="s">
        <v>26</v>
      </c>
      <c r="K58" s="125"/>
      <c r="L58" s="125"/>
      <c r="M58" s="125"/>
      <c r="N58" s="125">
        <v>1</v>
      </c>
      <c r="O58" s="125" t="s">
        <v>31</v>
      </c>
      <c r="P58" s="125" t="s">
        <v>28</v>
      </c>
      <c r="Q58" s="142">
        <f t="shared" ref="Q58" si="28">I58*N58</f>
        <v>60000000</v>
      </c>
      <c r="R58" s="153" t="s">
        <v>149</v>
      </c>
      <c r="S58" s="47"/>
      <c r="T58" s="9"/>
    </row>
    <row r="59" spans="2:20" s="6" customFormat="1" ht="24.75" customHeight="1">
      <c r="B59" s="62" t="s">
        <v>48</v>
      </c>
      <c r="C59" s="51" t="s">
        <v>40</v>
      </c>
      <c r="D59" s="51" t="s">
        <v>40</v>
      </c>
      <c r="E59" s="51" t="s">
        <v>40</v>
      </c>
      <c r="F59" s="64">
        <v>0</v>
      </c>
      <c r="G59" s="168">
        <f t="shared" si="24"/>
        <v>20000000</v>
      </c>
      <c r="H59" s="154">
        <f t="shared" si="25"/>
        <v>20000000</v>
      </c>
      <c r="I59" s="137">
        <v>20000000</v>
      </c>
      <c r="J59" s="125" t="s">
        <v>26</v>
      </c>
      <c r="K59" s="125"/>
      <c r="L59" s="125"/>
      <c r="M59" s="125"/>
      <c r="N59" s="125">
        <v>1</v>
      </c>
      <c r="O59" s="125" t="s">
        <v>29</v>
      </c>
      <c r="P59" s="125" t="s">
        <v>28</v>
      </c>
      <c r="Q59" s="142">
        <f t="shared" ref="Q59:Q61" si="29">I59*N59</f>
        <v>20000000</v>
      </c>
      <c r="R59" s="164" t="s">
        <v>229</v>
      </c>
      <c r="S59" s="47"/>
      <c r="T59" s="9"/>
    </row>
    <row r="60" spans="2:20" s="6" customFormat="1" ht="24.75" customHeight="1">
      <c r="B60" s="260" t="s">
        <v>97</v>
      </c>
      <c r="C60" s="260" t="s">
        <v>41</v>
      </c>
      <c r="D60" s="51" t="s">
        <v>42</v>
      </c>
      <c r="E60" s="50" t="s">
        <v>42</v>
      </c>
      <c r="F60" s="64">
        <v>0</v>
      </c>
      <c r="G60" s="168">
        <f t="shared" si="24"/>
        <v>0</v>
      </c>
      <c r="H60" s="154">
        <f t="shared" si="25"/>
        <v>0</v>
      </c>
      <c r="I60" s="137"/>
      <c r="J60" s="125" t="s">
        <v>26</v>
      </c>
      <c r="K60" s="125"/>
      <c r="L60" s="125"/>
      <c r="M60" s="125"/>
      <c r="N60" s="125">
        <v>1</v>
      </c>
      <c r="O60" s="125" t="s">
        <v>29</v>
      </c>
      <c r="P60" s="125" t="s">
        <v>28</v>
      </c>
      <c r="Q60" s="142">
        <f t="shared" si="29"/>
        <v>0</v>
      </c>
      <c r="R60" s="153" t="s">
        <v>151</v>
      </c>
      <c r="S60" s="47"/>
      <c r="T60" s="9"/>
    </row>
    <row r="61" spans="2:20" ht="24.75" customHeight="1">
      <c r="B61" s="262"/>
      <c r="C61" s="262"/>
      <c r="D61" s="51" t="s">
        <v>43</v>
      </c>
      <c r="E61" s="50" t="s">
        <v>43</v>
      </c>
      <c r="F61" s="64">
        <v>0</v>
      </c>
      <c r="G61" s="168">
        <f t="shared" si="24"/>
        <v>0</v>
      </c>
      <c r="H61" s="154">
        <f t="shared" si="25"/>
        <v>0</v>
      </c>
      <c r="I61" s="137"/>
      <c r="J61" s="125" t="s">
        <v>26</v>
      </c>
      <c r="K61" s="125"/>
      <c r="L61" s="125"/>
      <c r="M61" s="125"/>
      <c r="N61" s="125">
        <v>12</v>
      </c>
      <c r="O61" s="125" t="s">
        <v>29</v>
      </c>
      <c r="P61" s="125" t="s">
        <v>28</v>
      </c>
      <c r="Q61" s="142">
        <f t="shared" si="29"/>
        <v>0</v>
      </c>
      <c r="R61" s="153" t="s">
        <v>152</v>
      </c>
      <c r="S61" s="47"/>
    </row>
    <row r="62" spans="2:20" ht="24.75" customHeight="1">
      <c r="B62" s="51" t="s">
        <v>44</v>
      </c>
      <c r="C62" s="51" t="s">
        <v>44</v>
      </c>
      <c r="D62" s="51" t="s">
        <v>44</v>
      </c>
      <c r="E62" s="51" t="s">
        <v>44</v>
      </c>
      <c r="F62" s="147">
        <v>0</v>
      </c>
      <c r="G62" s="168">
        <f t="shared" ref="G62:G68" si="30">Q62</f>
        <v>20000000</v>
      </c>
      <c r="H62" s="165">
        <f>I62</f>
        <v>20000000</v>
      </c>
      <c r="I62" s="175">
        <v>20000000</v>
      </c>
      <c r="J62" s="125" t="s">
        <v>26</v>
      </c>
      <c r="K62" s="125"/>
      <c r="L62" s="125"/>
      <c r="M62" s="125"/>
      <c r="N62" s="125">
        <v>1</v>
      </c>
      <c r="O62" s="125" t="s">
        <v>138</v>
      </c>
      <c r="P62" s="125" t="s">
        <v>28</v>
      </c>
      <c r="Q62" s="142">
        <f t="shared" si="19"/>
        <v>20000000</v>
      </c>
      <c r="R62" s="153" t="s">
        <v>153</v>
      </c>
      <c r="S62" s="47"/>
    </row>
    <row r="63" spans="2:20" ht="24.75" customHeight="1">
      <c r="B63" s="260" t="s">
        <v>98</v>
      </c>
      <c r="C63" s="260" t="s">
        <v>98</v>
      </c>
      <c r="D63" s="51" t="s">
        <v>45</v>
      </c>
      <c r="E63" s="50" t="s">
        <v>45</v>
      </c>
      <c r="F63" s="64">
        <v>0</v>
      </c>
      <c r="G63" s="168">
        <f t="shared" si="30"/>
        <v>9308640</v>
      </c>
      <c r="H63" s="165">
        <f>I63</f>
        <v>9308640</v>
      </c>
      <c r="I63" s="175">
        <v>9308640</v>
      </c>
      <c r="J63" s="125" t="s">
        <v>26</v>
      </c>
      <c r="K63" s="125"/>
      <c r="L63" s="125"/>
      <c r="M63" s="125"/>
      <c r="N63" s="125">
        <v>1</v>
      </c>
      <c r="O63" s="125" t="s">
        <v>138</v>
      </c>
      <c r="P63" s="125" t="s">
        <v>28</v>
      </c>
      <c r="Q63" s="142">
        <f>I63*N63</f>
        <v>9308640</v>
      </c>
      <c r="R63" s="153" t="s">
        <v>45</v>
      </c>
      <c r="S63" s="47"/>
    </row>
    <row r="64" spans="2:20" ht="24.75" customHeight="1">
      <c r="B64" s="262"/>
      <c r="C64" s="262"/>
      <c r="D64" s="51" t="s">
        <v>99</v>
      </c>
      <c r="E64" s="50" t="s">
        <v>123</v>
      </c>
      <c r="F64" s="64">
        <v>0</v>
      </c>
      <c r="G64" s="168">
        <f t="shared" si="30"/>
        <v>0</v>
      </c>
      <c r="H64" s="154">
        <f t="shared" ref="H64" si="31">G64-F64</f>
        <v>0</v>
      </c>
      <c r="I64" s="175">
        <v>0</v>
      </c>
      <c r="J64" s="125" t="s">
        <v>26</v>
      </c>
      <c r="K64" s="125"/>
      <c r="L64" s="125"/>
      <c r="M64" s="125"/>
      <c r="N64" s="125">
        <v>1</v>
      </c>
      <c r="O64" s="125" t="s">
        <v>138</v>
      </c>
      <c r="P64" s="125" t="s">
        <v>28</v>
      </c>
      <c r="Q64" s="142">
        <f>I64*N64</f>
        <v>0</v>
      </c>
      <c r="R64" s="153" t="s">
        <v>161</v>
      </c>
      <c r="S64" s="47"/>
    </row>
    <row r="65" spans="2:19" ht="24.75" customHeight="1">
      <c r="B65" s="260" t="s">
        <v>100</v>
      </c>
      <c r="C65" s="260" t="s">
        <v>101</v>
      </c>
      <c r="D65" s="51" t="s">
        <v>46</v>
      </c>
      <c r="E65" s="50" t="s">
        <v>46</v>
      </c>
      <c r="F65" s="64">
        <v>0</v>
      </c>
      <c r="G65" s="168">
        <f t="shared" si="30"/>
        <v>0</v>
      </c>
      <c r="H65" s="154">
        <f t="shared" ref="H65" si="32">G65-F65</f>
        <v>0</v>
      </c>
      <c r="I65" s="175">
        <v>0</v>
      </c>
      <c r="J65" s="125" t="s">
        <v>26</v>
      </c>
      <c r="K65" s="125"/>
      <c r="L65" s="176" t="s">
        <v>112</v>
      </c>
      <c r="M65" s="125" t="s">
        <v>79</v>
      </c>
      <c r="N65" s="125">
        <v>12</v>
      </c>
      <c r="O65" s="125" t="s">
        <v>77</v>
      </c>
      <c r="P65" s="177" t="s">
        <v>28</v>
      </c>
      <c r="Q65" s="142">
        <f t="shared" ref="Q65:Q68" si="33">I65*N65</f>
        <v>0</v>
      </c>
      <c r="R65" s="153" t="s">
        <v>162</v>
      </c>
      <c r="S65" s="47"/>
    </row>
    <row r="66" spans="2:19" ht="39.950000000000003" customHeight="1">
      <c r="B66" s="262"/>
      <c r="C66" s="262"/>
      <c r="D66" s="50" t="s">
        <v>107</v>
      </c>
      <c r="E66" s="50" t="s">
        <v>107</v>
      </c>
      <c r="F66" s="64">
        <v>0</v>
      </c>
      <c r="G66" s="168">
        <f t="shared" si="30"/>
        <v>0</v>
      </c>
      <c r="H66" s="154">
        <f t="shared" ref="H66:H68" si="34">G66-F66</f>
        <v>0</v>
      </c>
      <c r="I66" s="175">
        <v>0</v>
      </c>
      <c r="J66" s="125" t="s">
        <v>26</v>
      </c>
      <c r="K66" s="125"/>
      <c r="L66" s="176" t="s">
        <v>112</v>
      </c>
      <c r="M66" s="125" t="s">
        <v>79</v>
      </c>
      <c r="N66" s="125">
        <v>12</v>
      </c>
      <c r="O66" s="125" t="s">
        <v>111</v>
      </c>
      <c r="P66" s="177" t="s">
        <v>28</v>
      </c>
      <c r="Q66" s="142">
        <f t="shared" si="33"/>
        <v>0</v>
      </c>
      <c r="R66" s="153" t="s">
        <v>163</v>
      </c>
      <c r="S66" s="47"/>
    </row>
    <row r="67" spans="2:19" ht="39.950000000000003" customHeight="1">
      <c r="B67" s="260" t="s">
        <v>102</v>
      </c>
      <c r="C67" s="260" t="s">
        <v>103</v>
      </c>
      <c r="D67" s="51" t="s">
        <v>108</v>
      </c>
      <c r="E67" s="51" t="s">
        <v>108</v>
      </c>
      <c r="F67" s="64">
        <v>0</v>
      </c>
      <c r="G67" s="168">
        <f t="shared" si="30"/>
        <v>0</v>
      </c>
      <c r="H67" s="154">
        <f t="shared" si="34"/>
        <v>0</v>
      </c>
      <c r="I67" s="137">
        <v>0</v>
      </c>
      <c r="J67" s="125" t="s">
        <v>26</v>
      </c>
      <c r="K67" s="125"/>
      <c r="L67" s="125"/>
      <c r="M67" s="125"/>
      <c r="N67" s="125">
        <v>12</v>
      </c>
      <c r="O67" s="125" t="s">
        <v>29</v>
      </c>
      <c r="P67" s="125" t="s">
        <v>28</v>
      </c>
      <c r="Q67" s="142">
        <f t="shared" si="33"/>
        <v>0</v>
      </c>
      <c r="R67" s="166" t="s">
        <v>164</v>
      </c>
      <c r="S67" s="47"/>
    </row>
    <row r="68" spans="2:19" ht="39.950000000000003" customHeight="1">
      <c r="B68" s="262"/>
      <c r="C68" s="262"/>
      <c r="D68" s="51" t="s">
        <v>109</v>
      </c>
      <c r="E68" s="51" t="s">
        <v>109</v>
      </c>
      <c r="F68" s="64">
        <v>0</v>
      </c>
      <c r="G68" s="168">
        <f t="shared" si="30"/>
        <v>0</v>
      </c>
      <c r="H68" s="154">
        <f t="shared" si="34"/>
        <v>0</v>
      </c>
      <c r="I68" s="137">
        <v>0</v>
      </c>
      <c r="J68" s="125" t="s">
        <v>26</v>
      </c>
      <c r="K68" s="125"/>
      <c r="L68" s="125"/>
      <c r="M68" s="125"/>
      <c r="N68" s="125">
        <v>12</v>
      </c>
      <c r="O68" s="125" t="s">
        <v>29</v>
      </c>
      <c r="P68" s="125" t="s">
        <v>28</v>
      </c>
      <c r="Q68" s="142">
        <f t="shared" si="33"/>
        <v>0</v>
      </c>
      <c r="R68" s="166" t="s">
        <v>165</v>
      </c>
      <c r="S68" s="47"/>
    </row>
    <row r="69" spans="2:19" ht="30" customHeight="1">
      <c r="B69" s="269" t="s">
        <v>52</v>
      </c>
      <c r="C69" s="270"/>
      <c r="D69" s="270"/>
      <c r="E69" s="271"/>
      <c r="F69" s="52">
        <f>SUM(F45:F68)</f>
        <v>0</v>
      </c>
      <c r="G69" s="52">
        <f>SUM(G45:G68)</f>
        <v>262508640</v>
      </c>
      <c r="H69" s="63">
        <f>G69-F69</f>
        <v>262508640</v>
      </c>
      <c r="I69" s="95"/>
      <c r="J69" s="96"/>
      <c r="K69" s="96"/>
      <c r="L69" s="96"/>
      <c r="M69" s="96"/>
      <c r="N69" s="96"/>
      <c r="O69" s="96"/>
      <c r="P69" s="96"/>
      <c r="Q69" s="97"/>
      <c r="R69" s="98"/>
      <c r="S69" s="47">
        <f>SUM(G45:G68)</f>
        <v>262508640</v>
      </c>
    </row>
    <row r="70" spans="2:19" ht="30" customHeight="1">
      <c r="B70" s="276" t="s">
        <v>179</v>
      </c>
      <c r="C70" s="277"/>
      <c r="D70" s="277"/>
      <c r="E70" s="278"/>
      <c r="F70" s="64">
        <f>F29+F44+F69</f>
        <v>0</v>
      </c>
      <c r="G70" s="65">
        <f>G29+G44+G69</f>
        <v>897659880</v>
      </c>
      <c r="H70" s="66">
        <f t="shared" ref="H70" si="35">G70-F70</f>
        <v>897659880</v>
      </c>
      <c r="I70" s="99"/>
      <c r="J70" s="100"/>
      <c r="K70" s="100"/>
      <c r="L70" s="100"/>
      <c r="M70" s="100"/>
      <c r="N70" s="100"/>
      <c r="O70" s="100"/>
      <c r="P70" s="100"/>
      <c r="Q70" s="100"/>
      <c r="R70" s="101"/>
      <c r="S70" s="47">
        <f>SUM(S29:S69)</f>
        <v>897659880</v>
      </c>
    </row>
    <row r="71" spans="2:19" ht="36" customHeight="1">
      <c r="B71" s="21"/>
      <c r="C71" s="21"/>
      <c r="D71" s="21"/>
      <c r="E71" s="21"/>
      <c r="F71" s="22"/>
      <c r="G71" s="22">
        <f>세입안!G78-세출안!G70</f>
        <v>0</v>
      </c>
      <c r="H71" s="23"/>
      <c r="I71" s="31"/>
      <c r="K71" s="13"/>
      <c r="L71" s="13"/>
      <c r="N71" s="13"/>
      <c r="O71" s="13"/>
      <c r="Q71" s="117"/>
      <c r="R71" s="24"/>
    </row>
    <row r="72" spans="2:19" ht="12">
      <c r="B72" s="16"/>
      <c r="C72" s="16"/>
      <c r="D72" s="16"/>
      <c r="E72" s="16"/>
      <c r="F72" s="17"/>
      <c r="G72" s="26" t="s">
        <v>73</v>
      </c>
      <c r="H72" s="18" t="s">
        <v>320</v>
      </c>
      <c r="I72" s="15"/>
      <c r="J72" s="14"/>
      <c r="K72" s="13"/>
      <c r="L72" s="13"/>
      <c r="M72" s="14"/>
      <c r="N72" s="13"/>
      <c r="O72" s="13"/>
      <c r="P72" s="14"/>
      <c r="Q72" s="15"/>
      <c r="R72" s="8">
        <v>983131920</v>
      </c>
    </row>
    <row r="73" spans="2:19" ht="12.75" customHeight="1">
      <c r="B73" s="16"/>
      <c r="C73" s="16"/>
      <c r="D73" s="16"/>
      <c r="E73" s="16"/>
      <c r="F73" s="19"/>
      <c r="G73" s="20"/>
      <c r="H73" s="20">
        <f>H70*0.05</f>
        <v>44882994</v>
      </c>
      <c r="N73" s="8">
        <v>981931920</v>
      </c>
      <c r="Q73" s="7"/>
      <c r="R73" s="181">
        <f>H70-R72</f>
        <v>-85472040</v>
      </c>
    </row>
    <row r="74" spans="2:19" ht="12.75" customHeight="1">
      <c r="B74" s="16"/>
      <c r="C74" s="19"/>
      <c r="D74" s="19"/>
      <c r="E74" s="19"/>
      <c r="F74" s="19"/>
      <c r="G74" s="17"/>
      <c r="H74" s="17"/>
      <c r="Q74" s="7"/>
      <c r="R74" s="10"/>
    </row>
    <row r="75" spans="2:19" ht="12.75" customHeight="1">
      <c r="H75" s="25"/>
      <c r="Q75" s="7"/>
    </row>
    <row r="76" spans="2:19" ht="12.75" customHeight="1">
      <c r="H76" s="25"/>
      <c r="Q76" s="7"/>
    </row>
    <row r="77" spans="2:19" ht="12.75" customHeight="1">
      <c r="Q77" s="7"/>
    </row>
    <row r="78" spans="2:19" ht="12.75" customHeight="1">
      <c r="Q78" s="7"/>
    </row>
    <row r="79" spans="2:19" ht="12.75" customHeight="1">
      <c r="Q79" s="7"/>
    </row>
    <row r="80" spans="2:19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7"/>
    </row>
    <row r="84" spans="17:17" ht="12.75" customHeight="1">
      <c r="Q84" s="7"/>
    </row>
    <row r="85" spans="17:17" ht="12.75" customHeight="1">
      <c r="Q85" s="7"/>
    </row>
    <row r="86" spans="17:17" ht="12.75" customHeight="1">
      <c r="Q86" s="7"/>
    </row>
    <row r="87" spans="17:17" ht="12.75" customHeight="1">
      <c r="Q87" s="7"/>
    </row>
    <row r="88" spans="17:17" ht="12.75" customHeight="1">
      <c r="Q88" s="7"/>
    </row>
    <row r="89" spans="17:17" ht="12.75" customHeight="1">
      <c r="Q89" s="7"/>
    </row>
    <row r="90" spans="17:17" ht="12.75" customHeight="1">
      <c r="Q90" s="7"/>
    </row>
    <row r="91" spans="17:17" ht="12.75" customHeight="1">
      <c r="Q91" s="7"/>
    </row>
    <row r="92" spans="17:17" ht="12.75" customHeight="1">
      <c r="Q92" s="7"/>
    </row>
    <row r="93" spans="17:17" ht="12.75" customHeight="1">
      <c r="Q93" s="7"/>
    </row>
    <row r="94" spans="17:17" ht="12.75" customHeight="1">
      <c r="Q94" s="7"/>
    </row>
    <row r="95" spans="17:17" ht="12.75" customHeight="1">
      <c r="Q95" s="7"/>
    </row>
    <row r="96" spans="17:17" ht="12.75" customHeight="1">
      <c r="Q96" s="7"/>
    </row>
    <row r="97" spans="17:17" ht="12.75" customHeight="1">
      <c r="Q97" s="7"/>
    </row>
    <row r="98" spans="17:17" ht="12.75" customHeight="1">
      <c r="Q98" s="7"/>
    </row>
    <row r="99" spans="17:17" ht="12.75" customHeight="1">
      <c r="Q99" s="7"/>
    </row>
    <row r="100" spans="17:17" ht="12.75" customHeight="1">
      <c r="Q100" s="7"/>
    </row>
    <row r="101" spans="17:17" ht="12.75" customHeight="1">
      <c r="Q101" s="7"/>
    </row>
    <row r="102" spans="17:17" ht="12.75" customHeight="1">
      <c r="Q102" s="7"/>
    </row>
    <row r="103" spans="17:17" ht="12.75" customHeight="1">
      <c r="Q103" s="7"/>
    </row>
    <row r="104" spans="17:17" ht="12.75" customHeight="1">
      <c r="Q104" s="7"/>
    </row>
    <row r="105" spans="17:17" ht="12.75" customHeight="1">
      <c r="Q105" s="7"/>
    </row>
    <row r="106" spans="17:17" ht="12.75" customHeight="1">
      <c r="Q106" s="7"/>
    </row>
    <row r="107" spans="17:17" ht="12.75" customHeight="1">
      <c r="Q107" s="7"/>
    </row>
    <row r="108" spans="17:17" ht="12.75" customHeight="1">
      <c r="Q108" s="7"/>
    </row>
    <row r="109" spans="17:17" ht="12.75" customHeight="1">
      <c r="Q109" s="7"/>
    </row>
    <row r="110" spans="17:17" ht="12.75" customHeight="1">
      <c r="Q110" s="7"/>
    </row>
    <row r="111" spans="17:17" ht="12.75" customHeight="1">
      <c r="Q111" s="7"/>
    </row>
    <row r="112" spans="17:17" ht="12.75" customHeight="1">
      <c r="Q112" s="7"/>
    </row>
    <row r="113" spans="17:17" ht="12.75" customHeight="1">
      <c r="Q113" s="7"/>
    </row>
    <row r="114" spans="17:17" ht="12.75" customHeight="1">
      <c r="Q114" s="7"/>
    </row>
    <row r="115" spans="17:17" ht="12.75" customHeight="1">
      <c r="Q115" s="7"/>
    </row>
  </sheetData>
  <mergeCells count="61">
    <mergeCell ref="C55:C56"/>
    <mergeCell ref="B57:B58"/>
    <mergeCell ref="C57:C58"/>
    <mergeCell ref="F31:F34"/>
    <mergeCell ref="G31:G34"/>
    <mergeCell ref="D48:D50"/>
    <mergeCell ref="E48:E50"/>
    <mergeCell ref="G48:G50"/>
    <mergeCell ref="H31:H34"/>
    <mergeCell ref="D35:D40"/>
    <mergeCell ref="E35:E40"/>
    <mergeCell ref="F35:F40"/>
    <mergeCell ref="G35:G40"/>
    <mergeCell ref="H35:H40"/>
    <mergeCell ref="B70:E70"/>
    <mergeCell ref="B63:B64"/>
    <mergeCell ref="C63:C64"/>
    <mergeCell ref="B67:B68"/>
    <mergeCell ref="C67:C68"/>
    <mergeCell ref="B65:B66"/>
    <mergeCell ref="C65:C66"/>
    <mergeCell ref="B69:E69"/>
    <mergeCell ref="B60:B61"/>
    <mergeCell ref="C60:C61"/>
    <mergeCell ref="C44:E44"/>
    <mergeCell ref="B4:B44"/>
    <mergeCell ref="C29:E29"/>
    <mergeCell ref="C26:C28"/>
    <mergeCell ref="D4:D10"/>
    <mergeCell ref="D21:D25"/>
    <mergeCell ref="D11:D12"/>
    <mergeCell ref="B45:B47"/>
    <mergeCell ref="C45:C47"/>
    <mergeCell ref="C30:C43"/>
    <mergeCell ref="D31:D34"/>
    <mergeCell ref="E31:E34"/>
    <mergeCell ref="B48:B56"/>
    <mergeCell ref="C48:C53"/>
    <mergeCell ref="D16:D20"/>
    <mergeCell ref="G16:G20"/>
    <mergeCell ref="H16:H20"/>
    <mergeCell ref="F16:F20"/>
    <mergeCell ref="F21:F25"/>
    <mergeCell ref="G21:G25"/>
    <mergeCell ref="H21:H25"/>
    <mergeCell ref="H48:H50"/>
    <mergeCell ref="H4:H7"/>
    <mergeCell ref="H8:H10"/>
    <mergeCell ref="B1:R1"/>
    <mergeCell ref="B2:E2"/>
    <mergeCell ref="F2:F3"/>
    <mergeCell ref="G2:G3"/>
    <mergeCell ref="H2:H3"/>
    <mergeCell ref="I2:R3"/>
    <mergeCell ref="E4:E7"/>
    <mergeCell ref="F4:F7"/>
    <mergeCell ref="G4:G7"/>
    <mergeCell ref="E8:E10"/>
    <mergeCell ref="F8:F10"/>
    <mergeCell ref="G8:G10"/>
    <mergeCell ref="C4:C20"/>
  </mergeCells>
  <phoneticPr fontId="1" type="noConversion"/>
  <pageMargins left="0.19685039370078741" right="0.19685039370078741" top="0.19685039370078741" bottom="0.39370078740157483" header="0" footer="0"/>
  <pageSetup paperSize="9" scale="62" firstPageNumber="4294967295" fitToHeight="0" pageOrder="overThenDown" orientation="landscape" r:id="rId1"/>
  <headerFooter alignWithMargins="0">
    <oddHeader>&amp;L&amp;C&amp;R</oddHeader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F5:P8"/>
  <sheetViews>
    <sheetView workbookViewId="0">
      <selection activeCell="J9" sqref="J9"/>
    </sheetView>
  </sheetViews>
  <sheetFormatPr defaultRowHeight="23.25" customHeight="1"/>
  <sheetData>
    <row r="5" spans="6:16" ht="23.25" customHeight="1">
      <c r="I5" s="178">
        <v>0.8</v>
      </c>
      <c r="J5" s="178">
        <v>0.2</v>
      </c>
      <c r="L5" s="178">
        <v>0.88</v>
      </c>
      <c r="M5" s="178">
        <v>0.12</v>
      </c>
      <c r="O5" s="178">
        <v>0.92</v>
      </c>
      <c r="P5" s="178">
        <v>0.08</v>
      </c>
    </row>
    <row r="6" spans="6:16" ht="23.25" customHeight="1">
      <c r="F6" t="s">
        <v>311</v>
      </c>
      <c r="G6">
        <v>90450</v>
      </c>
      <c r="I6">
        <f>G6*0.8</f>
        <v>72360</v>
      </c>
      <c r="J6">
        <f>G6*0.2</f>
        <v>18090</v>
      </c>
      <c r="L6">
        <f>ROUNDDOWN(G6*0.88,-1)</f>
        <v>79590</v>
      </c>
      <c r="M6">
        <f>ROUNDDOWN(G6*0.12,-1)</f>
        <v>10850</v>
      </c>
      <c r="O6">
        <f>ROUNDDOWN(G6*0.92,-1)</f>
        <v>83210</v>
      </c>
      <c r="P6">
        <f>ROUNDDOWN(G6*0.08,-1)</f>
        <v>7230</v>
      </c>
    </row>
    <row r="7" spans="6:16" ht="23.25" customHeight="1">
      <c r="F7" t="s">
        <v>312</v>
      </c>
      <c r="G7">
        <v>93910</v>
      </c>
      <c r="I7">
        <f>G7*0.8</f>
        <v>75128</v>
      </c>
      <c r="J7">
        <f>G7*0.2</f>
        <v>18782</v>
      </c>
      <c r="L7">
        <f>ROUNDDOWN(G7*0.88,-1)</f>
        <v>82640</v>
      </c>
      <c r="M7">
        <f>ROUNDDOWN(G7*0.12,-1)</f>
        <v>11260</v>
      </c>
      <c r="O7">
        <f>ROUNDDOWN(G7*0.92,-1)</f>
        <v>86390</v>
      </c>
      <c r="P7">
        <f>ROUNDDOWN(G7*0.08,-1)</f>
        <v>7510</v>
      </c>
    </row>
    <row r="8" spans="6:16" ht="23.25" customHeight="1">
      <c r="F8" t="s">
        <v>313</v>
      </c>
      <c r="G8">
        <v>79240</v>
      </c>
      <c r="I8">
        <f>G8*0.8</f>
        <v>63392</v>
      </c>
      <c r="J8">
        <f>G8*0.2</f>
        <v>15848</v>
      </c>
      <c r="L8">
        <f>ROUNDDOWN(G8*0.88,-1)</f>
        <v>69730</v>
      </c>
      <c r="M8">
        <f>ROUNDDOWN(G8*0.12,-1)</f>
        <v>9500</v>
      </c>
      <c r="O8">
        <f>ROUNDDOWN(G8*0.92,-1)</f>
        <v>72900</v>
      </c>
      <c r="P8">
        <f>ROUNDDOWN(G8*0.08,-1)</f>
        <v>6330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총괄</vt:lpstr>
      <vt:lpstr>예산총칙</vt:lpstr>
      <vt:lpstr>세입안</vt:lpstr>
      <vt:lpstr>세출안</vt:lpstr>
      <vt:lpstr>Sheet1</vt:lpstr>
      <vt:lpstr>세입안!Print_Area</vt:lpstr>
      <vt:lpstr>세출안!Print_Area</vt:lpstr>
      <vt:lpstr>예산총칙!Print_Area</vt:lpstr>
      <vt:lpstr>총괄!Print_Area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인열 왕</cp:lastModifiedBy>
  <cp:lastPrinted>2025-11-14T08:13:09Z</cp:lastPrinted>
  <dcterms:created xsi:type="dcterms:W3CDTF">2009-12-04T13:44:55Z</dcterms:created>
  <dcterms:modified xsi:type="dcterms:W3CDTF">2025-12-15T04:47:39Z</dcterms:modified>
</cp:coreProperties>
</file>